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-460" windowWidth="28800" windowHeight="18000" tabRatio="500"/>
  </bookViews>
  <sheets>
    <sheet name="Смета" sheetId="1" r:id="rId1"/>
    <sheet name="Сцена Звук Свет" sheetId="3" r:id="rId2"/>
    <sheet name="Оформление" sheetId="2" r:id="rId3"/>
    <sheet name="Артисты" sheetId="4" r:id="rId4"/>
    <sheet name="Проживание" sheetId="5" r:id="rId5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5" i="1" l="1"/>
  <c r="E86" i="1"/>
  <c r="E87" i="1"/>
  <c r="E88" i="1"/>
  <c r="E89" i="1"/>
  <c r="E51" i="1"/>
  <c r="E52" i="1"/>
  <c r="E53" i="1"/>
  <c r="E54" i="1"/>
  <c r="E56" i="1"/>
  <c r="E60" i="1"/>
  <c r="E61" i="1"/>
  <c r="E62" i="1"/>
  <c r="E63" i="1"/>
  <c r="E64" i="1"/>
  <c r="E65" i="1"/>
  <c r="E66" i="1"/>
  <c r="E67" i="1"/>
  <c r="E68" i="1"/>
  <c r="E69" i="1"/>
  <c r="E71" i="1"/>
  <c r="E72" i="1"/>
  <c r="E74" i="1"/>
  <c r="E75" i="1"/>
  <c r="E76" i="1"/>
  <c r="E78" i="1"/>
  <c r="E79" i="1"/>
  <c r="E80" i="1"/>
  <c r="E81" i="1"/>
  <c r="E82" i="1"/>
  <c r="E83" i="1"/>
  <c r="E40" i="1"/>
  <c r="E44" i="1"/>
  <c r="E45" i="1"/>
  <c r="E46" i="1"/>
  <c r="E49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91" i="1"/>
  <c r="E92" i="1"/>
  <c r="E93" i="1"/>
  <c r="D46" i="1"/>
  <c r="D45" i="1"/>
  <c r="D44" i="1"/>
  <c r="D40" i="1"/>
  <c r="F32" i="3"/>
  <c r="F25" i="3"/>
  <c r="G40" i="2"/>
  <c r="G37" i="2"/>
  <c r="G38" i="2"/>
  <c r="G39" i="2"/>
  <c r="F31" i="3"/>
  <c r="F30" i="3"/>
  <c r="F29" i="3"/>
  <c r="F28" i="3"/>
  <c r="F27" i="3"/>
  <c r="F39" i="4"/>
  <c r="F37" i="4"/>
  <c r="F36" i="4"/>
  <c r="I35" i="4"/>
  <c r="G35" i="4"/>
  <c r="F35" i="4"/>
  <c r="F31" i="4"/>
  <c r="F23" i="4"/>
  <c r="F15" i="4"/>
  <c r="F10" i="4"/>
  <c r="I31" i="4"/>
  <c r="I23" i="4"/>
  <c r="I13" i="4"/>
  <c r="I15" i="4"/>
  <c r="I10" i="4"/>
  <c r="H35" i="4"/>
  <c r="G31" i="4"/>
  <c r="G23" i="4"/>
  <c r="G15" i="4"/>
  <c r="G10" i="4"/>
  <c r="D22" i="3"/>
  <c r="D27" i="3"/>
  <c r="D28" i="3"/>
  <c r="D29" i="3"/>
  <c r="D32" i="3"/>
  <c r="H20" i="5"/>
  <c r="F11" i="2"/>
  <c r="F12" i="2"/>
  <c r="F13" i="2"/>
  <c r="F14" i="2"/>
  <c r="F16" i="2"/>
  <c r="F20" i="2"/>
  <c r="F21" i="2"/>
  <c r="F22" i="2"/>
  <c r="F23" i="2"/>
  <c r="F24" i="2"/>
  <c r="F25" i="2"/>
  <c r="F26" i="2"/>
  <c r="F27" i="2"/>
  <c r="F28" i="2"/>
  <c r="F29" i="2"/>
  <c r="F31" i="2"/>
  <c r="F32" i="2"/>
  <c r="F34" i="2"/>
  <c r="F35" i="2"/>
  <c r="F36" i="2"/>
  <c r="F38" i="2"/>
  <c r="F39" i="2"/>
  <c r="F40" i="2"/>
  <c r="G20" i="5"/>
</calcChain>
</file>

<file path=xl/sharedStrings.xml><?xml version="1.0" encoding="utf-8"?>
<sst xmlns="http://schemas.openxmlformats.org/spreadsheetml/2006/main" count="288" uniqueCount="221">
  <si>
    <t>№</t>
  </si>
  <si>
    <t>Статья</t>
  </si>
  <si>
    <t>Кол-во</t>
  </si>
  <si>
    <t>Цена, руб.</t>
  </si>
  <si>
    <t>Стоимость, руб.</t>
  </si>
  <si>
    <t>ОБЩАЯ СУММА:</t>
  </si>
  <si>
    <t>ОГРН 1147415004307, ИНН/КПП 7415087097/741501001, р/с 40702810190280001271</t>
  </si>
  <si>
    <t>620075, г. Екатеринбург, ул. Пушкина, 9-а, оф. 301</t>
  </si>
  <si>
    <t>+7 /343/ 382-1014, prazdnik@7dreams.ru, www.7dreams.ru</t>
  </si>
  <si>
    <t> ИТОГО:</t>
  </si>
  <si>
    <t>Примечание</t>
  </si>
  <si>
    <t>Шоу-программа</t>
  </si>
  <si>
    <t> Вознаграждение компании 10%</t>
  </si>
  <si>
    <t xml:space="preserve">Итого за шоу-программу: </t>
  </si>
  <si>
    <t>Коммерческое предложение по организации мероприятия</t>
  </si>
  <si>
    <t>Место: Новый Уренгой</t>
  </si>
  <si>
    <t>Кол-во гостей: 300 чел</t>
  </si>
  <si>
    <t>Дверь (двухстворчатый стеклопакет)</t>
  </si>
  <si>
    <t>Оформление и декор</t>
  </si>
  <si>
    <t>Клиент:</t>
  </si>
  <si>
    <t>Период проведения:</t>
  </si>
  <si>
    <t>Механика:</t>
  </si>
  <si>
    <t>Банкет в шатре</t>
  </si>
  <si>
    <t>География:</t>
  </si>
  <si>
    <t>г. Новый Уренгой, 1900 км от г. Екатеринбурга</t>
  </si>
  <si>
    <t>Позиция</t>
  </si>
  <si>
    <t>Примечания</t>
  </si>
  <si>
    <t>Фермы</t>
  </si>
  <si>
    <t>Световое оборудование</t>
  </si>
  <si>
    <t>Звуковое оборудование</t>
  </si>
  <si>
    <t>Бэк лайн</t>
  </si>
  <si>
    <t>Транспорт</t>
  </si>
  <si>
    <t>Итого:</t>
  </si>
  <si>
    <t>WELCOME</t>
  </si>
  <si>
    <t xml:space="preserve">ИТОГО: </t>
  </si>
  <si>
    <t>Oneputin Show</t>
  </si>
  <si>
    <t>Режиссер</t>
  </si>
  <si>
    <t>ДОПОЛНИТЕЛНО</t>
  </si>
  <si>
    <t>Реквизит, костюмы</t>
  </si>
  <si>
    <t>Транспортные</t>
  </si>
  <si>
    <t>1050 кв/м</t>
  </si>
  <si>
    <t xml:space="preserve">Доставка персонала ЖД  (две бригады) туда /обратно </t>
  </si>
  <si>
    <t>Обнал - 10%</t>
  </si>
  <si>
    <t>Дата: 1 сентября 2018 г.</t>
  </si>
  <si>
    <t>Исполнитель</t>
  </si>
  <si>
    <t>Директор ООО "Сэвн Дримс"</t>
  </si>
  <si>
    <t>____________ / А.А. Першан</t>
  </si>
  <si>
    <t>Заказчик</t>
  </si>
  <si>
    <t>____________ / _______________</t>
  </si>
  <si>
    <t>5 шт.</t>
  </si>
  <si>
    <t xml:space="preserve">3 шт. </t>
  </si>
  <si>
    <t>Перегородка в шатре между зоной кейтеринга с гримерками и основным залом</t>
  </si>
  <si>
    <t>1200 кв/м</t>
  </si>
  <si>
    <t>Напольное покрытие (ковролин выставочный с защитной пленкой)</t>
  </si>
  <si>
    <t>Тепловая завеса над дверями</t>
  </si>
  <si>
    <t>Техническое освещение шатра на время монтажа (люминесцентные лампы)</t>
  </si>
  <si>
    <t>Доставка шатров и доп. оборудования, фура (в т.ч. 7 дней простоя)</t>
  </si>
  <si>
    <t>Суточные бригады монтажников пола: 7 человек на 17 дней</t>
  </si>
  <si>
    <t xml:space="preserve">Суточные бригады монтажников шатров: 7 человек на 12 дней, и простой бригады 3 дня </t>
  </si>
  <si>
    <t>1000 кв/м</t>
  </si>
  <si>
    <t>Доставка пола для шатра и сплит систем, фуры (в т.ч. 13 дней простоя)</t>
  </si>
  <si>
    <t>Техническое оснащение</t>
  </si>
  <si>
    <t>1 сентября, монтаж 30 августа</t>
  </si>
  <si>
    <t>10*4*0,6 м</t>
  </si>
  <si>
    <t>4*3*0,4 м - 2 шт</t>
  </si>
  <si>
    <t>2*3*4 м (внутренние размеры)</t>
  </si>
  <si>
    <t>8 шт Led Par, 16 шт MH Beam, 24 шт MH Wash, дым машина, Wi-Fi передатчики DMX, коммутация, пульт управления светом</t>
  </si>
  <si>
    <t>15 кВт, линейный массив в подвес</t>
  </si>
  <si>
    <t>3*2 м - 2 шт на конструкциях по краям сцены.</t>
  </si>
  <si>
    <t>Звукорежиссер, техник сцены, художник по свету, видеоинженер-техник</t>
  </si>
  <si>
    <t>Суточные</t>
  </si>
  <si>
    <t>Поселение</t>
  </si>
  <si>
    <t>12 чел на 7 суток</t>
  </si>
  <si>
    <t>Ферма 20 м. - по коньку шатра - через весь зал - от сцены до пультовой техников - для развеса света! Либо 4 фермы в виде буквы П на проходах и столбики для света!</t>
  </si>
  <si>
    <t>Подиум сцены</t>
  </si>
  <si>
    <t>Фермовая конструкция над сценой (сзади служит опорой светодиодному экрану + ушки для подвеса звука + периметр для разавеса света)</t>
  </si>
  <si>
    <t>Фермы в зал</t>
  </si>
  <si>
    <t>Пультовая техников</t>
  </si>
  <si>
    <t>Технические райдеры групп Les Cornichons и Впечатлительные люди</t>
  </si>
  <si>
    <t>Светодиодный экран центральный</t>
  </si>
  <si>
    <t>Светодиодные экраны по бокам</t>
  </si>
  <si>
    <t>Работа видео режиссера и оператора прямой трансляции на экраны</t>
  </si>
  <si>
    <t>Видеоинженер (репетиция, 8 часов)
Видеоинженер (мероприятие, 8 часов)
Видеопульт и коммутация (аренда на 2 дня)
Оператор прямой трансляции (8 часов)
Беспроводной передатчик (комплект)
Производство видеозаставок для экранов и отчетного видеоролика</t>
  </si>
  <si>
    <t>2,5 смены - технический прогон 31 августа, репетиции с артистами 31 августа до поздней ночи, работа на мероприятие</t>
  </si>
  <si>
    <t>10 чел на 7 суток</t>
  </si>
  <si>
    <t>Транспорт ЖД</t>
  </si>
  <si>
    <t>Сумма, руб.</t>
  </si>
  <si>
    <t xml:space="preserve">Столы и стулья </t>
  </si>
  <si>
    <t>Для техников и в гримерки - 15 шт.</t>
  </si>
  <si>
    <t xml:space="preserve">Новый Уренгой </t>
  </si>
  <si>
    <t>Дата 01 сентября 2018</t>
  </si>
  <si>
    <t>Шатер</t>
  </si>
  <si>
    <t>Итого за техническое оснащение:</t>
  </si>
  <si>
    <t>Производство деревянных столов (45 шт.)</t>
  </si>
  <si>
    <t>Производство деревянных скамеек (100 шт.)</t>
  </si>
  <si>
    <t>Итого за  оформление и декор:</t>
  </si>
  <si>
    <t>Транспортные для столов и скамеек (газель)</t>
  </si>
  <si>
    <t>Ведущие, артисты и активности на встречу гостей и основную программу, администратор и режиссер</t>
  </si>
  <si>
    <t>Артист</t>
  </si>
  <si>
    <t>Кол-во человек</t>
  </si>
  <si>
    <t>Гонорар</t>
  </si>
  <si>
    <t>Проживание с 31.08 на 2.09</t>
  </si>
  <si>
    <t>Кузнец</t>
  </si>
  <si>
    <t>5 человек и 1 место под контрабас</t>
  </si>
  <si>
    <t>Настольные игры (4 шт.)</t>
  </si>
  <si>
    <t>ВЕДУЩИЕ</t>
  </si>
  <si>
    <t>ИТОГО:</t>
  </si>
  <si>
    <t>ПРОГРАММА</t>
  </si>
  <si>
    <t>Парни Саб Трубы</t>
  </si>
  <si>
    <t>Большой багаж!</t>
  </si>
  <si>
    <t>Администратор</t>
  </si>
  <si>
    <t>Руководитель</t>
  </si>
  <si>
    <t>Суточные, по 1000 р/сутки</t>
  </si>
  <si>
    <t>5 дней</t>
  </si>
  <si>
    <t>11 дней</t>
  </si>
  <si>
    <t>Трансфер (микроавтобус Мерседес на 19 мест и легковой а/м) в Новом Уренгое для перевозки артистов и персонала по маршрутам: аэропорт - гостиница - площадка - гостиница - аэропорт - предоставляет Заказчик</t>
  </si>
  <si>
    <t>Предварительная встреча с Клиентом в Н.Уренгое</t>
  </si>
  <si>
    <t>Гримерка</t>
  </si>
  <si>
    <t>Проживание с 31.08 на 2.09 (2 суток)</t>
  </si>
  <si>
    <t>Сумма</t>
  </si>
  <si>
    <t>Сумма с учётом скидки</t>
  </si>
  <si>
    <t>2 номера по 3 места</t>
  </si>
  <si>
    <t>1 номер на 3 места и</t>
  </si>
  <si>
    <t>1 номер на 2 места</t>
  </si>
  <si>
    <t>2 одноместных и</t>
  </si>
  <si>
    <t>3 двухместных номера</t>
  </si>
  <si>
    <t>1 номер на 1 человека – с 29 августа по 2 сентября</t>
  </si>
  <si>
    <t>1 одноместный номер с 25 августа по 3 сентября</t>
  </si>
  <si>
    <t>Смета на расселение артистов и персонала в гостинице Кристал</t>
  </si>
  <si>
    <t>Материал</t>
  </si>
  <si>
    <t>Цена</t>
  </si>
  <si>
    <t>Стоимость</t>
  </si>
  <si>
    <t>Декор потолка: венки с лентами и яблоками блок</t>
  </si>
  <si>
    <t xml:space="preserve">Декор перегородки шатра: полотна с венками </t>
  </si>
  <si>
    <t>Декор стыков шатра и стоек</t>
  </si>
  <si>
    <t xml:space="preserve">Декор стыков крестов - банер с логотипом </t>
  </si>
  <si>
    <t>Декор сцены: декорации БОЧКИ</t>
  </si>
  <si>
    <t>ЦВЕТЫ НА БОЧКИ</t>
  </si>
  <si>
    <t xml:space="preserve">Скатерти (аренда) </t>
  </si>
  <si>
    <t>Декор столов: ранеры изо льна с кружевом</t>
  </si>
  <si>
    <t xml:space="preserve">Салфетки гостям </t>
  </si>
  <si>
    <t>Кольца на салфетки из шпагата</t>
  </si>
  <si>
    <t xml:space="preserve">Тонкие подушки на скамьи  с подвязками </t>
  </si>
  <si>
    <t xml:space="preserve">Декор столов: пшеница и цветы </t>
  </si>
  <si>
    <t>Номерки на стол vip</t>
  </si>
  <si>
    <t>Декор vip стола скатерть, юбка</t>
  </si>
  <si>
    <t xml:space="preserve">Композиция на vip стол </t>
  </si>
  <si>
    <t>Центральная композиция у подножья стола</t>
  </si>
  <si>
    <t>Фотозона Спилы</t>
  </si>
  <si>
    <t xml:space="preserve">Фотозона  Яблоки </t>
  </si>
  <si>
    <t xml:space="preserve">Оплата сена </t>
  </si>
  <si>
    <t>Разрабокта проекта, макетирвоание,  подготовка файлов к печати</t>
  </si>
  <si>
    <t xml:space="preserve">Транспортные доставка оборудования (Газель) + простой </t>
  </si>
  <si>
    <t>Проездные декораторы 5 человек</t>
  </si>
  <si>
    <t>Суточные 6 человек х 5 суток</t>
  </si>
  <si>
    <t>Декор полотнами потолка шатра - Блоки из полотен с кружевом</t>
  </si>
  <si>
    <t>Декор входной группы и флажки на улице</t>
  </si>
  <si>
    <t>Живет с куратором настольных игр</t>
  </si>
  <si>
    <t>Ведущая</t>
  </si>
  <si>
    <t>1 номер на 1 человека</t>
  </si>
  <si>
    <t>Декор кабины с техниками</t>
  </si>
  <si>
    <t>1 номер на 2 места (с кузнецом)</t>
  </si>
  <si>
    <t xml:space="preserve">Фотозона Бочки </t>
  </si>
  <si>
    <t>Монтаж 30 августа с 7-00 утра! Сдача оформленного шатра 31 августа в 8-00 утра!</t>
  </si>
  <si>
    <t>8*2,5 м на задник</t>
  </si>
  <si>
    <t>НПР - 3%</t>
  </si>
  <si>
    <t>14 шт.</t>
  </si>
  <si>
    <t xml:space="preserve">Декор шатра флажками из хлопковой и льняной ткани с кружевом - 500 метров </t>
  </si>
  <si>
    <t xml:space="preserve">Гирлянды  "Лампочки" - 400  метров </t>
  </si>
  <si>
    <t>4 шт.</t>
  </si>
  <si>
    <t>Итого за шатер:</t>
  </si>
  <si>
    <t>Приложение 1 к договору №____</t>
  </si>
  <si>
    <t>Проект сметы по техническому оснащению мероприятия</t>
  </si>
  <si>
    <t>Группа Впечатлительные Люди</t>
  </si>
  <si>
    <t>Ведущий Лев Читков (Москва)</t>
  </si>
  <si>
    <t>Аниматоры (Oneputin Show)</t>
  </si>
  <si>
    <t xml:space="preserve">4 человека </t>
  </si>
  <si>
    <t>Группа Les Cornichons (г. Москва)</t>
  </si>
  <si>
    <t>Аниматоры на встречу гостей и шоу-балет с вокалом (покажут номер, подготовленный специально для Вас режиссером - на известную немецкую композицию в тематических костюмах)</t>
  </si>
  <si>
    <t>Физика невозможного</t>
  </si>
  <si>
    <t>Дополнительный артист в случае необходимости</t>
  </si>
  <si>
    <t>Ведущий и звукач</t>
  </si>
  <si>
    <t>Физика Невозможного</t>
  </si>
  <si>
    <t>Группа Непредвиденные люди</t>
  </si>
  <si>
    <t>Группа Les Cornichons</t>
  </si>
  <si>
    <t>Приложение №2 (Оформление)</t>
  </si>
  <si>
    <t>Приложение №3 (Артисты)</t>
  </si>
  <si>
    <t>Деревянный щитовой пол с подосновой из бруса (Монтаж с 25 по 27 августа)</t>
  </si>
  <si>
    <t>Шатёр без пола 35х30 м. (Монтаж с 28 по 29 августа)</t>
  </si>
  <si>
    <t>Проживание и перемещение монтажников до площадки (7 чел - 13 дней и 7 чел - 10 дней)</t>
  </si>
  <si>
    <t>Напольные сплит системы / обогреватели</t>
  </si>
  <si>
    <t>Грузовой а/м, легковой а/м для персонала, простой грузовика 3 сут.</t>
  </si>
  <si>
    <t>2 человека - видео, 2 человека - экраны, 4 человека - сцена, звук, свет</t>
  </si>
  <si>
    <t>Соведущая Злата Малецкая и звукорежиссер (Екб)</t>
  </si>
  <si>
    <t>50 000 ведущая и 30 000 звукорежиссер на 2 дня</t>
  </si>
  <si>
    <t>Предварительный итог:</t>
  </si>
  <si>
    <t>Подрядчики: пол шатра, шатер, сцена, оформитель, режиссер и руководитель</t>
  </si>
  <si>
    <t>Из расчета: гонорар 50-100 тыс/руб, транспортные на 4-5 человек (120-150 тыс/руб) и проживание (30 тыс/руб)</t>
  </si>
  <si>
    <t>Администратор (девушка)</t>
  </si>
  <si>
    <t>Дополнительные подиумы сцены (2 шт)</t>
  </si>
  <si>
    <t>Аванс</t>
  </si>
  <si>
    <t>Подиум сцены 10*4*0,6 м</t>
  </si>
  <si>
    <t>Дополнительные подиумы сцены (2 шт) 4*3*0,4 м</t>
  </si>
  <si>
    <t>Ферма в зал - 20 м. - по коньку шатра - через весь зал - от сцены до пультовой техников - для развеса света! Либо 4 фермы в виде буквы П на проходах и столбики для света!</t>
  </si>
  <si>
    <t>Пультовая техников 2*3*4 м (внутренние размеры)</t>
  </si>
  <si>
    <t>Световое оборудование 8 шт Led Par, 16 шт MH Beam, 24 шт MH Wash, дым машина, Wi-Fi передатчики DMX, коммутация, пульт управления светом</t>
  </si>
  <si>
    <t>Звуковое оборудование 15 кВт, линейный массив в подвес</t>
  </si>
  <si>
    <t>Светодиодный экран центральный 8*2,5 м на задник</t>
  </si>
  <si>
    <t>Светодиодные экраны по бокам сцены 3*2 м - 2 шт на конструкциях</t>
  </si>
  <si>
    <t>Работа видео режиссера и оператора прямой трансляции на экраны: Видеоинженер (репетиция, 8 часов)
Видеоинженер (мероприятие, 8 часов)
Видеопульт и коммутация (аренда на 2 дня)
Оператор прямой трансляции (8 часов)
Беспроводной передатчик (комплект)
Производство видеозаставок для экранов и отчетного видеоролика</t>
  </si>
  <si>
    <t>Звукорежиссер, техник сцены, художник по свету, видеоинженер-техник 2,5 смены - технический прогон 31 августа, репетиции с артистами 31 августа до поздней ночи, работа на мероприятие</t>
  </si>
  <si>
    <t xml:space="preserve">Суточные 10 чел на 7 суток </t>
  </si>
  <si>
    <t>Поселение 12 чел на 7 суток</t>
  </si>
  <si>
    <t>Транспорт ЖД: 2 человека - видео, 2 человека - экраны, 4 человека - сцена, звук, свет</t>
  </si>
  <si>
    <t>Транспорт: грузовой а/м, легковой а/м для персонала, простой грузовика 3 сут.</t>
  </si>
  <si>
    <t>Цветы на бочки</t>
  </si>
  <si>
    <t>Проживание с 31 августа по 2 сентября 2018 года</t>
  </si>
  <si>
    <t>Суточные артистов</t>
  </si>
  <si>
    <t xml:space="preserve">Транспортные расходы артистов (перелет Екатеринбург - Новый Уренгой - Екатеринбург, Москва - Новый Уренгой - Москва). </t>
  </si>
  <si>
    <t>Оформление</t>
  </si>
  <si>
    <t xml:space="preserve">Горящие буквы ________ 15 ЛЕТ!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</si>
</sst>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</font>
    <font>
      <b/>
      <sz val="10"/>
      <color rgb="FF000000"/>
      <name val="Calibri"/>
    </font>
    <font>
      <b/>
      <sz val="9"/>
      <color theme="1"/>
      <name val="Arial"/>
    </font>
    <font>
      <u/>
      <sz val="12"/>
      <color theme="10"/>
      <name val="Calibri"/>
      <family val="2"/>
      <charset val="204"/>
      <scheme val="minor"/>
    </font>
    <font>
      <sz val="12"/>
      <name val="Calibri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2"/>
      <name val="Arial Cyr"/>
      <charset val="204"/>
    </font>
    <font>
      <sz val="12"/>
      <color rgb="FF000000"/>
      <name val="PF DinDisplay Pro"/>
      <charset val="204"/>
    </font>
    <font>
      <sz val="14"/>
      <color rgb="FF000000"/>
      <name val="PF DinDisplay Pro"/>
      <charset val="204"/>
    </font>
    <font>
      <b/>
      <sz val="12"/>
      <color rgb="FF000000"/>
      <name val="PF DinDisplay Pro"/>
      <charset val="204"/>
    </font>
    <font>
      <sz val="20"/>
      <name val="PF DinDisplay Pro"/>
      <charset val="204"/>
    </font>
    <font>
      <sz val="14"/>
      <color theme="1"/>
      <name val="Calibri"/>
      <scheme val="minor"/>
    </font>
    <font>
      <sz val="8"/>
      <name val="Calibri"/>
      <family val="2"/>
      <charset val="204"/>
      <scheme val="minor"/>
    </font>
    <font>
      <b/>
      <sz val="12"/>
      <color theme="0"/>
      <name val="PF DinDisplay Pro"/>
      <charset val="204"/>
    </font>
    <font>
      <sz val="12"/>
      <color theme="1"/>
      <name val="PF DinDisplay Pro"/>
      <charset val="204"/>
    </font>
    <font>
      <sz val="12"/>
      <color theme="0"/>
      <name val="PF DinDisplay Pro"/>
      <charset val="204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6"/>
      <color theme="1"/>
      <name val="Calibri"/>
      <scheme val="minor"/>
    </font>
    <font>
      <sz val="12"/>
      <name val="Arial"/>
      <family val="2"/>
      <charset val="204"/>
    </font>
    <font>
      <sz val="12"/>
      <color indexed="8"/>
      <name val="Arial"/>
    </font>
    <font>
      <b/>
      <sz val="12"/>
      <color indexed="8"/>
      <name val="Arial"/>
    </font>
    <font>
      <sz val="16"/>
      <color theme="1"/>
      <name val="Calibri"/>
      <scheme val="minor"/>
    </font>
    <font>
      <sz val="14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Arial"/>
    </font>
    <font>
      <sz val="14"/>
      <color theme="1"/>
      <name val="Times New Roman"/>
    </font>
    <font>
      <b/>
      <sz val="14"/>
      <color rgb="FF000000"/>
      <name val="Calibri"/>
    </font>
    <font>
      <sz val="14"/>
      <color theme="1"/>
      <name val="Arial"/>
    </font>
    <font>
      <b/>
      <sz val="14"/>
      <name val="Times New Roman"/>
    </font>
    <font>
      <sz val="14"/>
      <name val="Arial"/>
      <family val="2"/>
      <charset val="204"/>
    </font>
    <font>
      <sz val="14"/>
      <color rgb="FF000000"/>
      <name val="Calibri"/>
    </font>
    <font>
      <b/>
      <sz val="14"/>
      <color theme="1"/>
      <name val="Arial"/>
    </font>
    <font>
      <b/>
      <sz val="14"/>
      <color theme="1"/>
      <name val="Times New Roman"/>
    </font>
    <font>
      <sz val="14"/>
      <name val="Times New Roman"/>
    </font>
    <font>
      <sz val="14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E478A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8">
    <xf numFmtId="0" fontId="0" fillId="0" borderId="0" xfId="0"/>
    <xf numFmtId="3" fontId="3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3" fontId="5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4" fillId="0" borderId="0" xfId="1" applyNumberFormat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Font="1"/>
    <xf numFmtId="0" fontId="16" fillId="6" borderId="10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6" borderId="13" xfId="0" applyFont="1" applyFill="1" applyBorder="1" applyAlignment="1">
      <alignment vertical="center"/>
    </xf>
    <xf numFmtId="3" fontId="17" fillId="0" borderId="19" xfId="0" applyNumberFormat="1" applyFont="1" applyBorder="1" applyAlignment="1">
      <alignment horizontal="center" vertical="center"/>
    </xf>
    <xf numFmtId="3" fontId="16" fillId="6" borderId="20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wrapText="1"/>
    </xf>
    <xf numFmtId="0" fontId="22" fillId="5" borderId="24" xfId="0" applyFont="1" applyFill="1" applyBorder="1" applyAlignment="1">
      <alignment wrapText="1"/>
    </xf>
    <xf numFmtId="0" fontId="22" fillId="5" borderId="25" xfId="0" applyFont="1" applyFill="1" applyBorder="1" applyAlignment="1">
      <alignment wrapText="1"/>
    </xf>
    <xf numFmtId="0" fontId="23" fillId="0" borderId="25" xfId="0" applyFont="1" applyBorder="1"/>
    <xf numFmtId="0" fontId="23" fillId="0" borderId="25" xfId="0" applyFont="1" applyBorder="1" applyAlignment="1">
      <alignment wrapText="1"/>
    </xf>
    <xf numFmtId="0" fontId="23" fillId="2" borderId="25" xfId="0" applyFont="1" applyFill="1" applyBorder="1"/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2" fillId="2" borderId="25" xfId="0" applyFont="1" applyFill="1" applyBorder="1" applyAlignment="1">
      <alignment wrapText="1"/>
    </xf>
    <xf numFmtId="3" fontId="17" fillId="2" borderId="9" xfId="0" applyNumberFormat="1" applyFont="1" applyFill="1" applyBorder="1" applyAlignment="1">
      <alignment horizontal="center" vertical="center"/>
    </xf>
    <xf numFmtId="3" fontId="17" fillId="2" borderId="19" xfId="0" applyNumberFormat="1" applyFont="1" applyFill="1" applyBorder="1" applyAlignment="1">
      <alignment horizontal="center" vertical="center"/>
    </xf>
    <xf numFmtId="3" fontId="22" fillId="2" borderId="21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4" fillId="0" borderId="26" xfId="0" applyFont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0" xfId="0" applyFont="1"/>
    <xf numFmtId="0" fontId="25" fillId="0" borderId="0" xfId="0" applyFont="1"/>
    <xf numFmtId="17" fontId="9" fillId="5" borderId="0" xfId="0" applyNumberFormat="1" applyFont="1" applyFill="1"/>
    <xf numFmtId="17" fontId="9" fillId="2" borderId="0" xfId="0" applyNumberFormat="1" applyFont="1" applyFill="1"/>
    <xf numFmtId="3" fontId="26" fillId="0" borderId="0" xfId="0" applyNumberFormat="1" applyFont="1"/>
    <xf numFmtId="3" fontId="14" fillId="0" borderId="0" xfId="0" applyNumberFormat="1" applyFont="1"/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 wrapText="1"/>
    </xf>
    <xf numFmtId="3" fontId="25" fillId="0" borderId="2" xfId="0" applyNumberFormat="1" applyFont="1" applyBorder="1" applyAlignment="1">
      <alignment vertical="center" wrapText="1"/>
    </xf>
    <xf numFmtId="0" fontId="21" fillId="0" borderId="5" xfId="0" applyFont="1" applyBorder="1" applyAlignment="1">
      <alignment horizontal="right" vertical="center" wrapText="1"/>
    </xf>
    <xf numFmtId="3" fontId="25" fillId="0" borderId="0" xfId="0" applyNumberFormat="1" applyFont="1"/>
    <xf numFmtId="0" fontId="16" fillId="6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vertical="center" wrapText="1"/>
    </xf>
    <xf numFmtId="0" fontId="17" fillId="2" borderId="30" xfId="0" applyFont="1" applyFill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8" fillId="6" borderId="31" xfId="0" applyFont="1" applyFill="1" applyBorder="1" applyAlignment="1">
      <alignment vertical="center"/>
    </xf>
    <xf numFmtId="0" fontId="16" fillId="6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27" fillId="0" borderId="9" xfId="0" applyNumberFormat="1" applyFont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3" fontId="22" fillId="2" borderId="33" xfId="0" applyNumberFormat="1" applyFont="1" applyFill="1" applyBorder="1" applyAlignment="1">
      <alignment horizontal="center"/>
    </xf>
    <xf numFmtId="3" fontId="23" fillId="2" borderId="29" xfId="0" applyNumberFormat="1" applyFont="1" applyFill="1" applyBorder="1" applyAlignment="1">
      <alignment horizontal="center"/>
    </xf>
    <xf numFmtId="3" fontId="24" fillId="2" borderId="31" xfId="0" applyNumberFormat="1" applyFont="1" applyFill="1" applyBorder="1" applyAlignment="1">
      <alignment horizontal="center"/>
    </xf>
    <xf numFmtId="3" fontId="28" fillId="0" borderId="1" xfId="0" applyNumberFormat="1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9" fillId="3" borderId="1" xfId="0" applyNumberFormat="1" applyFont="1" applyFill="1" applyBorder="1"/>
    <xf numFmtId="3" fontId="30" fillId="3" borderId="2" xfId="0" applyNumberFormat="1" applyFont="1" applyFill="1" applyBorder="1" applyAlignment="1">
      <alignment horizontal="center" vertical="center"/>
    </xf>
    <xf numFmtId="3" fontId="29" fillId="3" borderId="3" xfId="0" applyNumberFormat="1" applyFont="1" applyFill="1" applyBorder="1"/>
    <xf numFmtId="3" fontId="29" fillId="3" borderId="1" xfId="0" applyNumberFormat="1" applyFont="1" applyFill="1" applyBorder="1" applyAlignment="1">
      <alignment wrapText="1"/>
    </xf>
    <xf numFmtId="3" fontId="32" fillId="2" borderId="4" xfId="0" applyNumberFormat="1" applyFont="1" applyFill="1" applyBorder="1" applyAlignment="1">
      <alignment horizontal="center"/>
    </xf>
    <xf numFmtId="3" fontId="31" fillId="2" borderId="5" xfId="0" applyNumberFormat="1" applyFont="1" applyFill="1" applyBorder="1" applyAlignment="1">
      <alignment vertical="center"/>
    </xf>
    <xf numFmtId="3" fontId="31" fillId="2" borderId="6" xfId="0" applyNumberFormat="1" applyFont="1" applyFill="1" applyBorder="1" applyAlignment="1">
      <alignment horizontal="center" vertical="center"/>
    </xf>
    <xf numFmtId="3" fontId="31" fillId="2" borderId="4" xfId="0" applyNumberFormat="1" applyFont="1" applyFill="1" applyBorder="1" applyAlignment="1">
      <alignment horizontal="center" vertical="center" wrapText="1"/>
    </xf>
    <xf numFmtId="3" fontId="31" fillId="2" borderId="5" xfId="0" applyNumberFormat="1" applyFont="1" applyFill="1" applyBorder="1" applyAlignment="1">
      <alignment vertical="center" wrapText="1"/>
    </xf>
    <xf numFmtId="3" fontId="30" fillId="4" borderId="5" xfId="0" applyNumberFormat="1" applyFont="1" applyFill="1" applyBorder="1" applyAlignment="1">
      <alignment horizontal="right" vertical="center"/>
    </xf>
    <xf numFmtId="3" fontId="34" fillId="4" borderId="6" xfId="0" applyNumberFormat="1" applyFont="1" applyFill="1" applyBorder="1" applyAlignment="1">
      <alignment horizontal="center" vertical="center"/>
    </xf>
    <xf numFmtId="3" fontId="34" fillId="4" borderId="4" xfId="0" applyNumberFormat="1" applyFont="1" applyFill="1" applyBorder="1" applyAlignment="1">
      <alignment horizontal="center" vertical="center" wrapText="1"/>
    </xf>
    <xf numFmtId="3" fontId="29" fillId="3" borderId="4" xfId="0" applyNumberFormat="1" applyFont="1" applyFill="1" applyBorder="1"/>
    <xf numFmtId="3" fontId="30" fillId="3" borderId="5" xfId="0" applyNumberFormat="1" applyFont="1" applyFill="1" applyBorder="1" applyAlignment="1">
      <alignment horizontal="center" vertical="center"/>
    </xf>
    <xf numFmtId="3" fontId="34" fillId="3" borderId="6" xfId="0" applyNumberFormat="1" applyFont="1" applyFill="1" applyBorder="1" applyAlignment="1">
      <alignment horizontal="center" vertical="center"/>
    </xf>
    <xf numFmtId="3" fontId="34" fillId="3" borderId="4" xfId="0" applyNumberFormat="1" applyFont="1" applyFill="1" applyBorder="1" applyAlignment="1">
      <alignment horizontal="center" vertical="center" wrapText="1"/>
    </xf>
    <xf numFmtId="3" fontId="32" fillId="2" borderId="1" xfId="0" applyNumberFormat="1" applyFont="1" applyFill="1" applyBorder="1" applyAlignment="1">
      <alignment horizontal="center"/>
    </xf>
    <xf numFmtId="3" fontId="31" fillId="2" borderId="5" xfId="0" applyNumberFormat="1" applyFont="1" applyFill="1" applyBorder="1" applyAlignment="1">
      <alignment horizontal="center" vertical="center" wrapText="1"/>
    </xf>
    <xf numFmtId="3" fontId="29" fillId="4" borderId="6" xfId="0" applyNumberFormat="1" applyFont="1" applyFill="1" applyBorder="1" applyAlignment="1">
      <alignment horizontal="center"/>
    </xf>
    <xf numFmtId="3" fontId="31" fillId="4" borderId="4" xfId="0" applyNumberFormat="1" applyFont="1" applyFill="1" applyBorder="1" applyAlignment="1">
      <alignment horizontal="center" vertical="center" wrapText="1"/>
    </xf>
    <xf numFmtId="3" fontId="30" fillId="3" borderId="5" xfId="0" applyNumberFormat="1" applyFont="1" applyFill="1" applyBorder="1" applyAlignment="1">
      <alignment vertical="center"/>
    </xf>
    <xf numFmtId="3" fontId="31" fillId="0" borderId="5" xfId="0" applyNumberFormat="1" applyFont="1" applyBorder="1" applyAlignment="1">
      <alignment vertical="center" wrapText="1"/>
    </xf>
    <xf numFmtId="3" fontId="31" fillId="0" borderId="6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horizontal="center" vertical="center"/>
    </xf>
    <xf numFmtId="3" fontId="31" fillId="4" borderId="6" xfId="0" applyNumberFormat="1" applyFont="1" applyFill="1" applyBorder="1" applyAlignment="1">
      <alignment horizontal="center" vertical="center"/>
    </xf>
    <xf numFmtId="3" fontId="31" fillId="4" borderId="4" xfId="0" applyNumberFormat="1" applyFont="1" applyFill="1" applyBorder="1" applyAlignment="1">
      <alignment horizontal="center" vertical="center"/>
    </xf>
    <xf numFmtId="3" fontId="36" fillId="3" borderId="5" xfId="0" applyNumberFormat="1" applyFont="1" applyFill="1" applyBorder="1"/>
    <xf numFmtId="3" fontId="34" fillId="3" borderId="4" xfId="0" applyNumberFormat="1" applyFont="1" applyFill="1" applyBorder="1" applyAlignment="1">
      <alignment vertical="center" wrapText="1"/>
    </xf>
    <xf numFmtId="0" fontId="37" fillId="2" borderId="5" xfId="0" applyNumberFormat="1" applyFont="1" applyFill="1" applyBorder="1" applyAlignment="1">
      <alignment horizontal="left" vertical="center" wrapText="1"/>
    </xf>
    <xf numFmtId="3" fontId="38" fillId="2" borderId="6" xfId="0" applyNumberFormat="1" applyFont="1" applyFill="1" applyBorder="1" applyAlignment="1">
      <alignment horizontal="center" vertical="center"/>
    </xf>
    <xf numFmtId="3" fontId="38" fillId="2" borderId="1" xfId="0" applyNumberFormat="1" applyFont="1" applyFill="1" applyBorder="1" applyAlignment="1">
      <alignment vertical="center" wrapText="1"/>
    </xf>
    <xf numFmtId="3" fontId="38" fillId="2" borderId="4" xfId="0" applyNumberFormat="1" applyFont="1" applyFill="1" applyBorder="1" applyAlignment="1">
      <alignment vertical="center" wrapText="1"/>
    </xf>
    <xf numFmtId="3" fontId="32" fillId="4" borderId="5" xfId="0" applyNumberFormat="1" applyFont="1" applyFill="1" applyBorder="1" applyAlignment="1">
      <alignment horizontal="right"/>
    </xf>
    <xf numFmtId="3" fontId="38" fillId="4" borderId="6" xfId="0" applyNumberFormat="1" applyFont="1" applyFill="1" applyBorder="1" applyAlignment="1">
      <alignment horizontal="center" vertical="center"/>
    </xf>
    <xf numFmtId="3" fontId="38" fillId="4" borderId="4" xfId="0" applyNumberFormat="1" applyFont="1" applyFill="1" applyBorder="1" applyAlignment="1">
      <alignment vertical="center" wrapText="1"/>
    </xf>
    <xf numFmtId="3" fontId="32" fillId="3" borderId="4" xfId="0" applyNumberFormat="1" applyFont="1" applyFill="1" applyBorder="1" applyAlignment="1">
      <alignment horizontal="center"/>
    </xf>
    <xf numFmtId="3" fontId="32" fillId="3" borderId="5" xfId="0" applyNumberFormat="1" applyFont="1" applyFill="1" applyBorder="1" applyAlignment="1">
      <alignment horizontal="right"/>
    </xf>
    <xf numFmtId="3" fontId="38" fillId="3" borderId="6" xfId="0" applyNumberFormat="1" applyFont="1" applyFill="1" applyBorder="1" applyAlignment="1">
      <alignment horizontal="center" vertical="center"/>
    </xf>
    <xf numFmtId="3" fontId="38" fillId="3" borderId="5" xfId="0" applyNumberFormat="1" applyFont="1" applyFill="1" applyBorder="1" applyAlignment="1">
      <alignment vertical="center" wrapText="1"/>
    </xf>
    <xf numFmtId="3" fontId="29" fillId="0" borderId="4" xfId="0" applyNumberFormat="1" applyFont="1" applyBorder="1"/>
    <xf numFmtId="3" fontId="30" fillId="0" borderId="5" xfId="0" applyNumberFormat="1" applyFont="1" applyBorder="1" applyAlignment="1">
      <alignment horizontal="right" vertical="center"/>
    </xf>
    <xf numFmtId="3" fontId="34" fillId="0" borderId="5" xfId="0" applyNumberFormat="1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 wrapText="1"/>
    </xf>
    <xf numFmtId="3" fontId="29" fillId="0" borderId="7" xfId="0" applyNumberFormat="1" applyFont="1" applyBorder="1"/>
    <xf numFmtId="3" fontId="30" fillId="0" borderId="8" xfId="0" applyNumberFormat="1" applyFont="1" applyBorder="1" applyAlignment="1">
      <alignment horizontal="right" vertical="center"/>
    </xf>
    <xf numFmtId="3" fontId="34" fillId="0" borderId="8" xfId="0" applyNumberFormat="1" applyFont="1" applyBorder="1" applyAlignment="1">
      <alignment horizontal="center" vertical="center"/>
    </xf>
    <xf numFmtId="3" fontId="34" fillId="0" borderId="8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/>
    <xf numFmtId="3" fontId="30" fillId="0" borderId="3" xfId="0" applyNumberFormat="1" applyFont="1" applyBorder="1" applyAlignment="1">
      <alignment horizontal="right" vertical="center"/>
    </xf>
    <xf numFmtId="3" fontId="14" fillId="0" borderId="2" xfId="0" applyNumberFormat="1" applyFont="1" applyBorder="1"/>
    <xf numFmtId="3" fontId="28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3" fontId="29" fillId="3" borderId="2" xfId="0" applyNumberFormat="1" applyFont="1" applyFill="1" applyBorder="1"/>
    <xf numFmtId="3" fontId="31" fillId="2" borderId="5" xfId="0" applyNumberFormat="1" applyFont="1" applyFill="1" applyBorder="1" applyAlignment="1">
      <alignment horizontal="center" vertical="center"/>
    </xf>
    <xf numFmtId="3" fontId="35" fillId="4" borderId="5" xfId="0" applyNumberFormat="1" applyFont="1" applyFill="1" applyBorder="1" applyAlignment="1">
      <alignment horizontal="center" vertical="center"/>
    </xf>
    <xf numFmtId="3" fontId="29" fillId="3" borderId="5" xfId="0" applyNumberFormat="1" applyFont="1" applyFill="1" applyBorder="1"/>
    <xf numFmtId="3" fontId="31" fillId="0" borderId="5" xfId="0" applyNumberFormat="1" applyFont="1" applyBorder="1" applyAlignment="1">
      <alignment horizontal="center" vertical="center"/>
    </xf>
    <xf numFmtId="3" fontId="32" fillId="4" borderId="5" xfId="0" applyNumberFormat="1" applyFont="1" applyFill="1" applyBorder="1" applyAlignment="1">
      <alignment horizontal="center"/>
    </xf>
    <xf numFmtId="3" fontId="37" fillId="3" borderId="5" xfId="0" applyNumberFormat="1" applyFont="1" applyFill="1" applyBorder="1"/>
    <xf numFmtId="3" fontId="35" fillId="0" borderId="5" xfId="0" applyNumberFormat="1" applyFont="1" applyBorder="1" applyAlignment="1">
      <alignment horizontal="center" vertical="center"/>
    </xf>
    <xf numFmtId="3" fontId="35" fillId="2" borderId="5" xfId="0" applyNumberFormat="1" applyFont="1" applyFill="1" applyBorder="1" applyAlignment="1">
      <alignment horizontal="center" vertical="center"/>
    </xf>
    <xf numFmtId="3" fontId="33" fillId="2" borderId="5" xfId="0" applyNumberFormat="1" applyFont="1" applyFill="1" applyBorder="1" applyAlignment="1">
      <alignment horizontal="center" vertical="center"/>
    </xf>
  </cellXfs>
  <cellStyles count="64">
    <cellStyle name="Гиперссылка" xfId="1" builtinId="8"/>
    <cellStyle name="Обычный" xfId="0" builtinId="0"/>
    <cellStyle name="Просмотренная гиперссылка" xfId="2" builtinId="9" hidden="1"/>
    <cellStyle name="Просмотренная гиперссылка" xfId="3" builtinId="9" hidden="1"/>
    <cellStyle name="Просмотренная гиперссылка" xfId="4" builtinId="9" hidden="1"/>
    <cellStyle name="Просмотренная гиперссылка" xfId="5" builtinId="9" hidden="1"/>
    <cellStyle name="Просмотренная гиперссылка" xfId="6" builtinId="9" hidden="1"/>
    <cellStyle name="Просмотренная гиперссылка" xfId="7" builtinId="9" hidden="1"/>
    <cellStyle name="Просмотренная гиперссылка" xfId="8" builtinId="9" hidden="1"/>
    <cellStyle name="Просмотренная гиперссылка" xfId="9" builtinId="9" hidden="1"/>
    <cellStyle name="Просмотренная гиперссылка" xfId="10" builtinId="9" hidden="1"/>
    <cellStyle name="Просмотренная гиперссылка" xfId="11" builtinId="9" hidden="1"/>
    <cellStyle name="Просмотренная гиперссылка" xfId="12" builtinId="9" hidden="1"/>
    <cellStyle name="Просмотренная гиперссылка" xfId="13" builtinId="9" hidden="1"/>
    <cellStyle name="Просмотренная гиперссылка" xfId="14" builtinId="9" hidden="1"/>
    <cellStyle name="Просмотренная гиперссылка" xfId="15" builtinId="9" hidden="1"/>
    <cellStyle name="Просмотренная гиперссылка" xfId="16" builtinId="9" hidden="1"/>
    <cellStyle name="Просмотренная гиперссылка" xfId="17" builtinId="9" hidden="1"/>
    <cellStyle name="Просмотренная гиперссылка" xfId="18" builtinId="9" hidden="1"/>
    <cellStyle name="Просмотренная гиперссылка" xfId="19" builtinId="9" hidden="1"/>
    <cellStyle name="Просмотренная гиперссылка" xfId="20" builtinId="9" hidden="1"/>
    <cellStyle name="Просмотренная гиперссылка" xfId="21" builtinId="9" hidden="1"/>
    <cellStyle name="Просмотренная гиперссылка" xfId="22" builtinId="9" hidden="1"/>
    <cellStyle name="Просмотренная гиперссылка" xfId="23" builtinId="9" hidden="1"/>
    <cellStyle name="Просмотренная гиперссылка" xfId="24" builtinId="9" hidden="1"/>
    <cellStyle name="Просмотренная гиперссылка" xfId="25" builtinId="9" hidden="1"/>
    <cellStyle name="Просмотренная гиперссылка" xfId="26" builtinId="9" hidden="1"/>
    <cellStyle name="Просмотренная гиперссылка" xfId="27" builtinId="9" hidden="1"/>
    <cellStyle name="Просмотренная гиперссылка" xfId="28" builtinId="9" hidden="1"/>
    <cellStyle name="Просмотренная гиперссылка" xfId="29" builtinId="9" hidden="1"/>
    <cellStyle name="Просмотренная гиперссылка" xfId="30" builtinId="9" hidden="1"/>
    <cellStyle name="Просмотренная гиперссылка" xfId="31" builtinId="9" hidden="1"/>
    <cellStyle name="Просмотренная гиперссылка" xfId="32" builtinId="9" hidden="1"/>
    <cellStyle name="Просмотренная гиперссылка" xfId="33" builtinId="9" hidden="1"/>
    <cellStyle name="Просмотренная гиперссылка" xfId="34" builtinId="9" hidden="1"/>
    <cellStyle name="Просмотренная гиперссылка" xfId="35" builtinId="9" hidden="1"/>
    <cellStyle name="Просмотренная гиперссылка" xfId="36" builtinId="9" hidden="1"/>
    <cellStyle name="Просмотренная гиперссылка" xfId="37" builtinId="9" hidden="1"/>
    <cellStyle name="Просмотренная гиперссылка" xfId="38" builtinId="9" hidden="1"/>
    <cellStyle name="Просмотренная гиперссылка" xfId="39" builtinId="9" hidden="1"/>
    <cellStyle name="Просмотренная гиперссылка" xfId="40" builtinId="9" hidden="1"/>
    <cellStyle name="Просмотренная гиперссылка" xfId="41" builtinId="9" hidden="1"/>
    <cellStyle name="Просмотренная гиперссылка" xfId="42" builtinId="9" hidden="1"/>
    <cellStyle name="Просмотренная гиперссылка" xfId="43" builtinId="9" hidden="1"/>
    <cellStyle name="Просмотренная гиперссылка" xfId="44" builtinId="9" hidden="1"/>
    <cellStyle name="Просмотренная гиперссылка" xfId="45" builtinId="9" hidden="1"/>
    <cellStyle name="Просмотренная гиперссылка" xfId="46" builtinId="9" hidden="1"/>
    <cellStyle name="Просмотренная гиперссылка" xfId="47" builtinId="9" hidden="1"/>
    <cellStyle name="Просмотренная гиперссылка" xfId="48" builtinId="9" hidden="1"/>
    <cellStyle name="Просмотренная гиперссылка" xfId="49" builtinId="9" hidden="1"/>
    <cellStyle name="Просмотренная гиперссылка" xfId="50" builtinId="9" hidden="1"/>
    <cellStyle name="Просмотренная гиперссылка" xfId="51" builtinId="9" hidden="1"/>
    <cellStyle name="Просмотренная гиперссылка" xfId="52" builtinId="9" hidden="1"/>
    <cellStyle name="Просмотренная гиперссылка" xfId="53" builtinId="9" hidden="1"/>
    <cellStyle name="Просмотренная гиперссылка" xfId="54" builtinId="9" hidden="1"/>
    <cellStyle name="Просмотренная гиперссылка" xfId="55" builtinId="9" hidden="1"/>
    <cellStyle name="Просмотренная гиперссылка" xfId="56" builtinId="9" hidden="1"/>
    <cellStyle name="Просмотренная гиперссылка" xfId="57" builtinId="9" hidden="1"/>
    <cellStyle name="Просмотренная гиперссылка" xfId="58" builtinId="9" hidden="1"/>
    <cellStyle name="Просмотренная гиперссылка" xfId="59" builtinId="9" hidden="1"/>
    <cellStyle name="Просмотренная гиперссылка" xfId="60" builtinId="9" hidden="1"/>
    <cellStyle name="Просмотренная гиперссылка" xfId="61" builtinId="9" hidden="1"/>
    <cellStyle name="Просмотренная гиперссылка" xfId="62" builtinId="9" hidden="1"/>
    <cellStyle name="Просмотренная гиперссылка" xfId="6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3383280</xdr:colOff>
      <xdr:row>0</xdr:row>
      <xdr:rowOff>181816</xdr:rowOff>
    </xdr:from>
    <xdr:to>
      <xdr:col>1</xdr:col>
      <xdr:colOff>5270500</xdr:colOff>
      <xdr:row>2</xdr:row>
      <xdr:rowOff>238922</xdr:rowOff>
    </xdr:to>
    <xdr:pic>
      <xdr:nvPicPr>
        <xdr:cNvPr id="2" name="Изображение 1" descr="7 DREAMS LOGO_orang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480" y="181816"/>
          <a:ext cx="1887220" cy="755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azdnik@7dreams.ru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E100"/>
  <sheetViews>
    <sheetView tabSelected="1" workbookViewId="0">
      <selection activeCell="E77" sqref="E77:E82"/>
    </sheetView>
  </sheetViews>
  <sheetFormatPr baseColWidth="10" defaultRowHeight="15" x14ac:dyDescent="0"/>
  <cols>
    <col min="1" max="1" width="7.6640625" style="2" customWidth="1"/>
    <col min="2" max="2" width="105.33203125" style="2" customWidth="1"/>
    <col min="3" max="3" width="12.33203125" style="2" customWidth="1"/>
    <col min="4" max="4" width="11.1640625" style="2" customWidth="1"/>
    <col min="5" max="5" width="15.83203125" style="2" customWidth="1"/>
  </cols>
  <sheetData>
    <row r="2" spans="1:5" ht="40" customHeight="1"/>
    <row r="3" spans="1:5" ht="22" customHeight="1"/>
    <row r="4" spans="1:5">
      <c r="B4" s="15" t="s">
        <v>6</v>
      </c>
    </row>
    <row r="5" spans="1:5">
      <c r="B5" s="15" t="s">
        <v>7</v>
      </c>
    </row>
    <row r="6" spans="1:5">
      <c r="B6" s="15" t="s">
        <v>8</v>
      </c>
    </row>
    <row r="7" spans="1:5">
      <c r="B7" s="3"/>
    </row>
    <row r="8" spans="1:5">
      <c r="B8" s="8" t="s">
        <v>14</v>
      </c>
    </row>
    <row r="9" spans="1:5">
      <c r="B9" s="3"/>
    </row>
    <row r="10" spans="1:5">
      <c r="B10" s="4" t="s">
        <v>43</v>
      </c>
    </row>
    <row r="11" spans="1:5">
      <c r="B11" s="4" t="s">
        <v>15</v>
      </c>
    </row>
    <row r="12" spans="1:5">
      <c r="B12" s="4" t="s">
        <v>16</v>
      </c>
    </row>
    <row r="13" spans="1:5" ht="16" thickBot="1">
      <c r="B13" s="5"/>
    </row>
    <row r="14" spans="1:5" ht="35" thickBot="1">
      <c r="A14" s="95" t="s">
        <v>0</v>
      </c>
      <c r="B14" s="150" t="s">
        <v>1</v>
      </c>
      <c r="C14" s="96" t="s">
        <v>2</v>
      </c>
      <c r="D14" s="95" t="s">
        <v>3</v>
      </c>
      <c r="E14" s="150" t="s">
        <v>4</v>
      </c>
    </row>
    <row r="15" spans="1:5" ht="18" thickBot="1">
      <c r="A15" s="97"/>
      <c r="B15" s="98"/>
      <c r="C15" s="99"/>
      <c r="D15" s="97"/>
      <c r="E15" s="98"/>
    </row>
    <row r="16" spans="1:5" ht="19" thickBot="1">
      <c r="A16" s="100"/>
      <c r="B16" s="101" t="s">
        <v>91</v>
      </c>
      <c r="C16" s="102"/>
      <c r="D16" s="103"/>
      <c r="E16" s="168"/>
    </row>
    <row r="17" spans="1:5" ht="22" customHeight="1" thickBot="1">
      <c r="A17" s="104">
        <v>1</v>
      </c>
      <c r="B17" s="105" t="s">
        <v>187</v>
      </c>
      <c r="C17" s="106" t="s">
        <v>52</v>
      </c>
      <c r="D17" s="107">
        <v>450</v>
      </c>
      <c r="E17" s="169">
        <f>D17*1200</f>
        <v>540000</v>
      </c>
    </row>
    <row r="18" spans="1:5" ht="22" customHeight="1" thickBot="1">
      <c r="A18" s="104">
        <v>2</v>
      </c>
      <c r="B18" s="105" t="s">
        <v>188</v>
      </c>
      <c r="C18" s="106" t="s">
        <v>40</v>
      </c>
      <c r="D18" s="107">
        <v>750</v>
      </c>
      <c r="E18" s="169">
        <f>D18*1050</f>
        <v>787500</v>
      </c>
    </row>
    <row r="19" spans="1:5" ht="19" customHeight="1" thickBot="1">
      <c r="A19" s="104">
        <v>3</v>
      </c>
      <c r="B19" s="108" t="s">
        <v>53</v>
      </c>
      <c r="C19" s="106" t="s">
        <v>59</v>
      </c>
      <c r="D19" s="107">
        <v>385</v>
      </c>
      <c r="E19" s="169">
        <f>D19*1000</f>
        <v>385000</v>
      </c>
    </row>
    <row r="20" spans="1:5" ht="19" customHeight="1" thickBot="1">
      <c r="A20" s="104">
        <v>4</v>
      </c>
      <c r="B20" s="108" t="s">
        <v>17</v>
      </c>
      <c r="C20" s="106" t="s">
        <v>49</v>
      </c>
      <c r="D20" s="107">
        <v>10000</v>
      </c>
      <c r="E20" s="169">
        <f>D20*5</f>
        <v>50000</v>
      </c>
    </row>
    <row r="21" spans="1:5" ht="19" customHeight="1" thickBot="1">
      <c r="A21" s="104">
        <v>5</v>
      </c>
      <c r="B21" s="108" t="s">
        <v>54</v>
      </c>
      <c r="C21" s="106" t="s">
        <v>49</v>
      </c>
      <c r="D21" s="107">
        <v>7000</v>
      </c>
      <c r="E21" s="169">
        <f>D21*5</f>
        <v>35000</v>
      </c>
    </row>
    <row r="22" spans="1:5" ht="22" customHeight="1" thickBot="1">
      <c r="A22" s="104">
        <v>6</v>
      </c>
      <c r="B22" s="108" t="s">
        <v>51</v>
      </c>
      <c r="C22" s="106" t="s">
        <v>50</v>
      </c>
      <c r="D22" s="107">
        <v>5000</v>
      </c>
      <c r="E22" s="169">
        <f>D22*3</f>
        <v>15000</v>
      </c>
    </row>
    <row r="23" spans="1:5" ht="28" customHeight="1" thickBot="1">
      <c r="A23" s="104">
        <v>7</v>
      </c>
      <c r="B23" s="108" t="s">
        <v>55</v>
      </c>
      <c r="C23" s="106" t="s">
        <v>166</v>
      </c>
      <c r="D23" s="107">
        <v>1500</v>
      </c>
      <c r="E23" s="169">
        <f>D23*14</f>
        <v>21000</v>
      </c>
    </row>
    <row r="24" spans="1:5" ht="20" customHeight="1" thickBot="1">
      <c r="A24" s="104">
        <v>8</v>
      </c>
      <c r="B24" s="108" t="s">
        <v>190</v>
      </c>
      <c r="C24" s="106" t="s">
        <v>169</v>
      </c>
      <c r="D24" s="107">
        <v>41100</v>
      </c>
      <c r="E24" s="169">
        <f>D24*5</f>
        <v>205500</v>
      </c>
    </row>
    <row r="25" spans="1:5" ht="22" customHeight="1" thickBot="1">
      <c r="A25" s="104">
        <v>9</v>
      </c>
      <c r="B25" s="105" t="s">
        <v>60</v>
      </c>
      <c r="C25" s="106">
        <v>3</v>
      </c>
      <c r="D25" s="107">
        <v>254000</v>
      </c>
      <c r="E25" s="169">
        <f>C25*D25</f>
        <v>762000</v>
      </c>
    </row>
    <row r="26" spans="1:5" ht="19" customHeight="1" thickBot="1">
      <c r="A26" s="104">
        <v>10</v>
      </c>
      <c r="B26" s="105" t="s">
        <v>57</v>
      </c>
      <c r="C26" s="106">
        <v>7</v>
      </c>
      <c r="D26" s="107">
        <v>1200</v>
      </c>
      <c r="E26" s="169">
        <f>D26*C26*17</f>
        <v>142800</v>
      </c>
    </row>
    <row r="27" spans="1:5" ht="20" customHeight="1" thickBot="1">
      <c r="A27" s="104">
        <v>11</v>
      </c>
      <c r="B27" s="105" t="s">
        <v>56</v>
      </c>
      <c r="C27" s="106">
        <v>1</v>
      </c>
      <c r="D27" s="107">
        <v>245000</v>
      </c>
      <c r="E27" s="169">
        <f>D27</f>
        <v>245000</v>
      </c>
    </row>
    <row r="28" spans="1:5" ht="21" customHeight="1" thickBot="1">
      <c r="A28" s="104">
        <v>12</v>
      </c>
      <c r="B28" s="105" t="s">
        <v>58</v>
      </c>
      <c r="C28" s="106">
        <v>7</v>
      </c>
      <c r="D28" s="107">
        <v>1200</v>
      </c>
      <c r="E28" s="177">
        <f>C28*D28*12+6*3500*3</f>
        <v>163800</v>
      </c>
    </row>
    <row r="29" spans="1:5" ht="21" customHeight="1" thickBot="1">
      <c r="A29" s="104">
        <v>13</v>
      </c>
      <c r="B29" s="105" t="s">
        <v>41</v>
      </c>
      <c r="C29" s="106">
        <v>14</v>
      </c>
      <c r="D29" s="107">
        <v>15000</v>
      </c>
      <c r="E29" s="169">
        <f>D29*C29</f>
        <v>210000</v>
      </c>
    </row>
    <row r="30" spans="1:5" ht="20" customHeight="1" thickBot="1">
      <c r="A30" s="104">
        <v>14</v>
      </c>
      <c r="B30" s="105" t="s">
        <v>189</v>
      </c>
      <c r="C30" s="106">
        <v>14</v>
      </c>
      <c r="D30" s="107">
        <v>1500</v>
      </c>
      <c r="E30" s="169">
        <f>(7*13+7*10)*D30</f>
        <v>241500</v>
      </c>
    </row>
    <row r="31" spans="1:5" ht="21" customHeight="1" thickBot="1">
      <c r="A31" s="104">
        <v>15</v>
      </c>
      <c r="B31" s="109" t="s">
        <v>170</v>
      </c>
      <c r="C31" s="110"/>
      <c r="D31" s="111"/>
      <c r="E31" s="170">
        <f>SUM(E17:E30)</f>
        <v>3804100</v>
      </c>
    </row>
    <row r="32" spans="1:5" ht="18" customHeight="1" thickBot="1">
      <c r="A32" s="112"/>
      <c r="B32" s="113" t="s">
        <v>61</v>
      </c>
      <c r="C32" s="114"/>
      <c r="D32" s="115"/>
      <c r="E32" s="171"/>
    </row>
    <row r="33" spans="1:5" ht="21" customHeight="1" thickBot="1">
      <c r="A33" s="116">
        <v>1</v>
      </c>
      <c r="B33" s="108" t="s">
        <v>201</v>
      </c>
      <c r="C33" s="108"/>
      <c r="D33" s="117">
        <v>18000</v>
      </c>
      <c r="E33" s="117">
        <v>18000</v>
      </c>
    </row>
    <row r="34" spans="1:5" ht="21" customHeight="1" thickBot="1">
      <c r="A34" s="104">
        <v>2</v>
      </c>
      <c r="B34" s="108" t="s">
        <v>202</v>
      </c>
      <c r="C34" s="108"/>
      <c r="D34" s="117">
        <v>18000</v>
      </c>
      <c r="E34" s="117">
        <v>18000</v>
      </c>
    </row>
    <row r="35" spans="1:5" ht="37" customHeight="1" thickBot="1">
      <c r="A35" s="104">
        <v>3</v>
      </c>
      <c r="B35" s="108" t="s">
        <v>75</v>
      </c>
      <c r="C35" s="108"/>
      <c r="D35" s="117">
        <v>45000</v>
      </c>
      <c r="E35" s="117">
        <v>45000</v>
      </c>
    </row>
    <row r="36" spans="1:5" ht="48" customHeight="1" thickBot="1">
      <c r="A36" s="104">
        <v>4</v>
      </c>
      <c r="B36" s="108" t="s">
        <v>203</v>
      </c>
      <c r="C36" s="108"/>
      <c r="D36" s="117">
        <v>60000</v>
      </c>
      <c r="E36" s="117">
        <v>60000</v>
      </c>
    </row>
    <row r="37" spans="1:5" ht="21" customHeight="1" thickBot="1">
      <c r="A37" s="104">
        <v>5</v>
      </c>
      <c r="B37" s="108" t="s">
        <v>204</v>
      </c>
      <c r="C37" s="108"/>
      <c r="D37" s="117">
        <v>22500</v>
      </c>
      <c r="E37" s="117">
        <v>22500</v>
      </c>
    </row>
    <row r="38" spans="1:5" ht="38" customHeight="1" thickBot="1">
      <c r="A38" s="104">
        <v>6</v>
      </c>
      <c r="B38" s="108" t="s">
        <v>205</v>
      </c>
      <c r="C38" s="108"/>
      <c r="D38" s="117">
        <v>130500</v>
      </c>
      <c r="E38" s="117">
        <v>130500</v>
      </c>
    </row>
    <row r="39" spans="1:5" ht="21" customHeight="1" thickBot="1">
      <c r="A39" s="104">
        <v>7</v>
      </c>
      <c r="B39" s="108" t="s">
        <v>206</v>
      </c>
      <c r="C39" s="108"/>
      <c r="D39" s="117">
        <v>67500</v>
      </c>
      <c r="E39" s="117">
        <v>67500</v>
      </c>
    </row>
    <row r="40" spans="1:5" ht="19" customHeight="1" thickBot="1">
      <c r="A40" s="104">
        <v>8</v>
      </c>
      <c r="B40" s="108" t="s">
        <v>78</v>
      </c>
      <c r="C40" s="108"/>
      <c r="D40" s="117">
        <f>40000*1.5</f>
        <v>60000</v>
      </c>
      <c r="E40" s="117">
        <f>40000*1.5</f>
        <v>60000</v>
      </c>
    </row>
    <row r="41" spans="1:5" ht="19" customHeight="1" thickBot="1">
      <c r="A41" s="104">
        <v>9</v>
      </c>
      <c r="B41" s="108" t="s">
        <v>207</v>
      </c>
      <c r="C41" s="108"/>
      <c r="D41" s="117">
        <v>100000</v>
      </c>
      <c r="E41" s="117">
        <v>100000</v>
      </c>
    </row>
    <row r="42" spans="1:5" ht="20" customHeight="1" thickBot="1">
      <c r="A42" s="104">
        <v>10</v>
      </c>
      <c r="B42" s="108" t="s">
        <v>208</v>
      </c>
      <c r="C42" s="108"/>
      <c r="D42" s="117">
        <v>60000</v>
      </c>
      <c r="E42" s="117">
        <v>60000</v>
      </c>
    </row>
    <row r="43" spans="1:5" ht="133" customHeight="1" thickBot="1">
      <c r="A43" s="104">
        <v>11</v>
      </c>
      <c r="B43" s="108" t="s">
        <v>209</v>
      </c>
      <c r="C43" s="108"/>
      <c r="D43" s="117">
        <v>115000</v>
      </c>
      <c r="E43" s="117">
        <v>115000</v>
      </c>
    </row>
    <row r="44" spans="1:5" ht="54" customHeight="1" thickBot="1">
      <c r="A44" s="104">
        <v>12</v>
      </c>
      <c r="B44" s="108" t="s">
        <v>210</v>
      </c>
      <c r="C44" s="108"/>
      <c r="D44" s="117">
        <f>(8000+4000+8000+8000)*2</f>
        <v>56000</v>
      </c>
      <c r="E44" s="117">
        <f>(8000+4000+8000+8000)*2</f>
        <v>56000</v>
      </c>
    </row>
    <row r="45" spans="1:5" ht="21" customHeight="1" thickBot="1">
      <c r="A45" s="104">
        <v>13</v>
      </c>
      <c r="B45" s="108" t="s">
        <v>211</v>
      </c>
      <c r="C45" s="108"/>
      <c r="D45" s="117">
        <f>10*7*1000</f>
        <v>70000</v>
      </c>
      <c r="E45" s="117">
        <f>10*7*1000</f>
        <v>70000</v>
      </c>
    </row>
    <row r="46" spans="1:5" ht="21" customHeight="1" thickBot="1">
      <c r="A46" s="104">
        <v>14</v>
      </c>
      <c r="B46" s="108" t="s">
        <v>212</v>
      </c>
      <c r="C46" s="108"/>
      <c r="D46" s="117">
        <f>12*7*1500</f>
        <v>126000</v>
      </c>
      <c r="E46" s="117">
        <f>12*7*1500</f>
        <v>126000</v>
      </c>
    </row>
    <row r="47" spans="1:5" ht="19" customHeight="1" thickBot="1">
      <c r="A47" s="104">
        <v>15</v>
      </c>
      <c r="B47" s="108" t="s">
        <v>213</v>
      </c>
      <c r="C47" s="108"/>
      <c r="D47" s="117">
        <v>90000</v>
      </c>
      <c r="E47" s="117">
        <v>90000</v>
      </c>
    </row>
    <row r="48" spans="1:5" ht="19" customHeight="1" thickBot="1">
      <c r="A48" s="104">
        <v>16</v>
      </c>
      <c r="B48" s="108" t="s">
        <v>214</v>
      </c>
      <c r="C48" s="108"/>
      <c r="D48" s="117">
        <v>245000</v>
      </c>
      <c r="E48" s="117">
        <v>245000</v>
      </c>
    </row>
    <row r="49" spans="1:5" ht="19" thickBot="1">
      <c r="A49" s="104">
        <v>17</v>
      </c>
      <c r="B49" s="109" t="s">
        <v>92</v>
      </c>
      <c r="C49" s="118"/>
      <c r="D49" s="119"/>
      <c r="E49" s="170">
        <f>SUM(E33:E48)</f>
        <v>1283500</v>
      </c>
    </row>
    <row r="50" spans="1:5" ht="19" thickBot="1">
      <c r="A50" s="112"/>
      <c r="B50" s="120" t="s">
        <v>18</v>
      </c>
      <c r="C50" s="114"/>
      <c r="D50" s="115"/>
      <c r="E50" s="171"/>
    </row>
    <row r="51" spans="1:5" ht="21" customHeight="1" thickBot="1">
      <c r="A51" s="104">
        <v>1</v>
      </c>
      <c r="B51" s="108" t="s">
        <v>167</v>
      </c>
      <c r="C51" s="117">
        <v>500</v>
      </c>
      <c r="D51" s="117">
        <v>180</v>
      </c>
      <c r="E51" s="117">
        <f>C51*D51</f>
        <v>90000</v>
      </c>
    </row>
    <row r="52" spans="1:5" ht="21" customHeight="1" thickBot="1">
      <c r="A52" s="104">
        <v>2</v>
      </c>
      <c r="B52" s="108" t="s">
        <v>168</v>
      </c>
      <c r="C52" s="117">
        <v>400</v>
      </c>
      <c r="D52" s="117">
        <v>250</v>
      </c>
      <c r="E52" s="117">
        <f>C52*D52</f>
        <v>100000</v>
      </c>
    </row>
    <row r="53" spans="1:5" ht="21" customHeight="1" thickBot="1">
      <c r="A53" s="104">
        <v>3</v>
      </c>
      <c r="B53" s="108" t="s">
        <v>155</v>
      </c>
      <c r="C53" s="117">
        <v>1</v>
      </c>
      <c r="D53" s="117">
        <v>40000</v>
      </c>
      <c r="E53" s="117">
        <f>D53</f>
        <v>40000</v>
      </c>
    </row>
    <row r="54" spans="1:5" ht="21" customHeight="1" thickBot="1">
      <c r="A54" s="104">
        <v>4</v>
      </c>
      <c r="B54" s="108" t="s">
        <v>132</v>
      </c>
      <c r="C54" s="117">
        <v>20</v>
      </c>
      <c r="D54" s="117">
        <v>3500</v>
      </c>
      <c r="E54" s="117">
        <f>C54*D54</f>
        <v>70000</v>
      </c>
    </row>
    <row r="55" spans="1:5" ht="21" customHeight="1" thickBot="1">
      <c r="A55" s="104">
        <v>5</v>
      </c>
      <c r="B55" s="108" t="s">
        <v>133</v>
      </c>
      <c r="C55" s="117">
        <v>1</v>
      </c>
      <c r="D55" s="117">
        <v>28000</v>
      </c>
      <c r="E55" s="117">
        <v>28000</v>
      </c>
    </row>
    <row r="56" spans="1:5" ht="21" customHeight="1" thickBot="1">
      <c r="A56" s="104">
        <v>6</v>
      </c>
      <c r="B56" s="108" t="s">
        <v>134</v>
      </c>
      <c r="C56" s="117">
        <v>8</v>
      </c>
      <c r="D56" s="117">
        <v>2500</v>
      </c>
      <c r="E56" s="117">
        <f>C56*D56</f>
        <v>20000</v>
      </c>
    </row>
    <row r="57" spans="1:5" ht="21" customHeight="1" thickBot="1">
      <c r="A57" s="104">
        <v>7</v>
      </c>
      <c r="B57" s="108" t="s">
        <v>135</v>
      </c>
      <c r="C57" s="117">
        <v>2</v>
      </c>
      <c r="D57" s="117">
        <v>4000</v>
      </c>
      <c r="E57" s="117">
        <v>8000</v>
      </c>
    </row>
    <row r="58" spans="1:5" ht="21" customHeight="1" thickBot="1">
      <c r="A58" s="104">
        <v>8</v>
      </c>
      <c r="B58" s="108" t="s">
        <v>136</v>
      </c>
      <c r="C58" s="117">
        <v>2</v>
      </c>
      <c r="D58" s="117">
        <v>8000</v>
      </c>
      <c r="E58" s="117">
        <v>16000</v>
      </c>
    </row>
    <row r="59" spans="1:5" ht="21" customHeight="1" thickBot="1">
      <c r="A59" s="104">
        <v>9</v>
      </c>
      <c r="B59" s="108" t="s">
        <v>215</v>
      </c>
      <c r="C59" s="117">
        <v>2</v>
      </c>
      <c r="D59" s="117">
        <v>5000</v>
      </c>
      <c r="E59" s="117">
        <v>10000</v>
      </c>
    </row>
    <row r="60" spans="1:5" ht="21" customHeight="1" thickBot="1">
      <c r="A60" s="104">
        <v>10</v>
      </c>
      <c r="B60" s="108" t="s">
        <v>138</v>
      </c>
      <c r="C60" s="117">
        <v>41</v>
      </c>
      <c r="D60" s="117">
        <v>600</v>
      </c>
      <c r="E60" s="117">
        <f t="shared" ref="E60:E76" si="0">C60*D60</f>
        <v>24600</v>
      </c>
    </row>
    <row r="61" spans="1:5" ht="21" customHeight="1" thickBot="1">
      <c r="A61" s="104">
        <v>11</v>
      </c>
      <c r="B61" s="108" t="s">
        <v>139</v>
      </c>
      <c r="C61" s="117">
        <v>41</v>
      </c>
      <c r="D61" s="117">
        <v>700</v>
      </c>
      <c r="E61" s="117">
        <f t="shared" si="0"/>
        <v>28700</v>
      </c>
    </row>
    <row r="62" spans="1:5" ht="21" customHeight="1" thickBot="1">
      <c r="A62" s="104">
        <v>12</v>
      </c>
      <c r="B62" s="108" t="s">
        <v>140</v>
      </c>
      <c r="C62" s="117">
        <v>300</v>
      </c>
      <c r="D62" s="117">
        <v>200</v>
      </c>
      <c r="E62" s="117">
        <f t="shared" si="0"/>
        <v>60000</v>
      </c>
    </row>
    <row r="63" spans="1:5" ht="21" customHeight="1" thickBot="1">
      <c r="A63" s="104">
        <v>13</v>
      </c>
      <c r="B63" s="108" t="s">
        <v>141</v>
      </c>
      <c r="C63" s="117">
        <v>300</v>
      </c>
      <c r="D63" s="117">
        <v>150</v>
      </c>
      <c r="E63" s="117">
        <f t="shared" si="0"/>
        <v>45000</v>
      </c>
    </row>
    <row r="64" spans="1:5" ht="21" customHeight="1" thickBot="1">
      <c r="A64" s="104">
        <v>14</v>
      </c>
      <c r="B64" s="108" t="s">
        <v>142</v>
      </c>
      <c r="C64" s="117">
        <v>95</v>
      </c>
      <c r="D64" s="117">
        <v>1500</v>
      </c>
      <c r="E64" s="117">
        <f>C64*D64</f>
        <v>142500</v>
      </c>
    </row>
    <row r="65" spans="1:5" ht="21" customHeight="1" thickBot="1">
      <c r="A65" s="104">
        <v>15</v>
      </c>
      <c r="B65" s="108" t="s">
        <v>143</v>
      </c>
      <c r="C65" s="117">
        <v>41</v>
      </c>
      <c r="D65" s="117">
        <v>4000</v>
      </c>
      <c r="E65" s="117">
        <f t="shared" si="0"/>
        <v>164000</v>
      </c>
    </row>
    <row r="66" spans="1:5" ht="21" customHeight="1" thickBot="1">
      <c r="A66" s="104">
        <v>16</v>
      </c>
      <c r="B66" s="108" t="s">
        <v>144</v>
      </c>
      <c r="C66" s="117">
        <v>2</v>
      </c>
      <c r="D66" s="117">
        <v>500</v>
      </c>
      <c r="E66" s="117">
        <f t="shared" si="0"/>
        <v>1000</v>
      </c>
    </row>
    <row r="67" spans="1:5" ht="21" customHeight="1" thickBot="1">
      <c r="A67" s="104">
        <v>17</v>
      </c>
      <c r="B67" s="108" t="s">
        <v>145</v>
      </c>
      <c r="C67" s="117">
        <v>1</v>
      </c>
      <c r="D67" s="117">
        <v>8000</v>
      </c>
      <c r="E67" s="117">
        <f t="shared" si="0"/>
        <v>8000</v>
      </c>
    </row>
    <row r="68" spans="1:5" ht="21" customHeight="1" thickBot="1">
      <c r="A68" s="104">
        <v>18</v>
      </c>
      <c r="B68" s="108" t="s">
        <v>146</v>
      </c>
      <c r="C68" s="117">
        <v>4</v>
      </c>
      <c r="D68" s="117">
        <v>4000</v>
      </c>
      <c r="E68" s="117">
        <f t="shared" si="0"/>
        <v>16000</v>
      </c>
    </row>
    <row r="69" spans="1:5" ht="21" customHeight="1" thickBot="1">
      <c r="A69" s="104">
        <v>19</v>
      </c>
      <c r="B69" s="108" t="s">
        <v>147</v>
      </c>
      <c r="C69" s="117">
        <v>1</v>
      </c>
      <c r="D69" s="117">
        <v>6000</v>
      </c>
      <c r="E69" s="117">
        <f t="shared" si="0"/>
        <v>6000</v>
      </c>
    </row>
    <row r="70" spans="1:5" ht="21" customHeight="1" thickBot="1">
      <c r="A70" s="104">
        <v>20</v>
      </c>
      <c r="B70" s="108" t="s">
        <v>162</v>
      </c>
      <c r="C70" s="117">
        <v>1</v>
      </c>
      <c r="D70" s="117">
        <v>65000</v>
      </c>
      <c r="E70" s="117">
        <v>65000</v>
      </c>
    </row>
    <row r="71" spans="1:5" ht="21" customHeight="1" thickBot="1">
      <c r="A71" s="104">
        <v>21</v>
      </c>
      <c r="B71" s="108" t="s">
        <v>148</v>
      </c>
      <c r="C71" s="117">
        <v>1</v>
      </c>
      <c r="D71" s="117">
        <v>55000</v>
      </c>
      <c r="E71" s="117">
        <f t="shared" si="0"/>
        <v>55000</v>
      </c>
    </row>
    <row r="72" spans="1:5" ht="21" customHeight="1" thickBot="1">
      <c r="A72" s="104">
        <v>22</v>
      </c>
      <c r="B72" s="108" t="s">
        <v>149</v>
      </c>
      <c r="C72" s="117">
        <v>1</v>
      </c>
      <c r="D72" s="117">
        <v>60000</v>
      </c>
      <c r="E72" s="117">
        <f t="shared" si="0"/>
        <v>60000</v>
      </c>
    </row>
    <row r="73" spans="1:5" ht="21" customHeight="1" thickBot="1">
      <c r="A73" s="104">
        <v>23</v>
      </c>
      <c r="B73" s="108" t="s">
        <v>150</v>
      </c>
      <c r="C73" s="117">
        <v>1</v>
      </c>
      <c r="D73" s="117">
        <v>6000</v>
      </c>
      <c r="E73" s="117">
        <v>6000</v>
      </c>
    </row>
    <row r="74" spans="1:5" ht="21" customHeight="1" thickBot="1">
      <c r="A74" s="104">
        <v>24</v>
      </c>
      <c r="B74" s="108" t="s">
        <v>156</v>
      </c>
      <c r="C74" s="117">
        <v>1</v>
      </c>
      <c r="D74" s="117">
        <v>10000</v>
      </c>
      <c r="E74" s="117">
        <f>D74</f>
        <v>10000</v>
      </c>
    </row>
    <row r="75" spans="1:5" ht="21" customHeight="1" thickBot="1">
      <c r="A75" s="104">
        <v>25</v>
      </c>
      <c r="B75" s="108" t="s">
        <v>160</v>
      </c>
      <c r="C75" s="117">
        <v>1</v>
      </c>
      <c r="D75" s="117">
        <v>10000</v>
      </c>
      <c r="E75" s="117">
        <f>D75</f>
        <v>10000</v>
      </c>
    </row>
    <row r="76" spans="1:5" ht="21" customHeight="1" thickBot="1">
      <c r="A76" s="104">
        <v>26</v>
      </c>
      <c r="B76" s="108" t="s">
        <v>151</v>
      </c>
      <c r="C76" s="117">
        <v>1</v>
      </c>
      <c r="D76" s="117">
        <v>15000</v>
      </c>
      <c r="E76" s="117">
        <f t="shared" si="0"/>
        <v>15000</v>
      </c>
    </row>
    <row r="77" spans="1:5" ht="21" customHeight="1" thickBot="1">
      <c r="A77" s="104">
        <v>27</v>
      </c>
      <c r="B77" s="108" t="s">
        <v>152</v>
      </c>
      <c r="C77" s="117">
        <v>1</v>
      </c>
      <c r="D77" s="117">
        <v>75000</v>
      </c>
      <c r="E77" s="117">
        <v>75000</v>
      </c>
    </row>
    <row r="78" spans="1:5" ht="21" customHeight="1" thickBot="1">
      <c r="A78" s="104">
        <v>28</v>
      </c>
      <c r="B78" s="108" t="s">
        <v>153</v>
      </c>
      <c r="C78" s="117">
        <v>5</v>
      </c>
      <c r="D78" s="117">
        <v>15000</v>
      </c>
      <c r="E78" s="117">
        <f>C78*D78</f>
        <v>75000</v>
      </c>
    </row>
    <row r="79" spans="1:5" ht="21" customHeight="1" thickBot="1">
      <c r="A79" s="104">
        <v>29</v>
      </c>
      <c r="B79" s="108" t="s">
        <v>154</v>
      </c>
      <c r="C79" s="117">
        <v>6</v>
      </c>
      <c r="D79" s="117">
        <v>5000</v>
      </c>
      <c r="E79" s="117">
        <f>C79*D79</f>
        <v>30000</v>
      </c>
    </row>
    <row r="80" spans="1:5" ht="19" customHeight="1" thickBot="1">
      <c r="A80" s="104">
        <v>30</v>
      </c>
      <c r="B80" s="121" t="s">
        <v>93</v>
      </c>
      <c r="C80" s="122">
        <v>45</v>
      </c>
      <c r="D80" s="123">
        <v>2600</v>
      </c>
      <c r="E80" s="169">
        <f>C80*D80</f>
        <v>117000</v>
      </c>
    </row>
    <row r="81" spans="1:5" ht="18" customHeight="1" thickBot="1">
      <c r="A81" s="104">
        <v>31</v>
      </c>
      <c r="B81" s="121" t="s">
        <v>94</v>
      </c>
      <c r="C81" s="122">
        <v>100</v>
      </c>
      <c r="D81" s="123">
        <v>2200</v>
      </c>
      <c r="E81" s="169">
        <f>D81*C81</f>
        <v>220000</v>
      </c>
    </row>
    <row r="82" spans="1:5" ht="21" customHeight="1" thickBot="1">
      <c r="A82" s="104">
        <v>32</v>
      </c>
      <c r="B82" s="121" t="s">
        <v>96</v>
      </c>
      <c r="C82" s="122">
        <v>1</v>
      </c>
      <c r="D82" s="123">
        <v>70000</v>
      </c>
      <c r="E82" s="169">
        <f>D82*C82</f>
        <v>70000</v>
      </c>
    </row>
    <row r="83" spans="1:5" ht="20" customHeight="1" thickBot="1">
      <c r="A83" s="104">
        <v>33</v>
      </c>
      <c r="B83" s="109" t="s">
        <v>95</v>
      </c>
      <c r="C83" s="124"/>
      <c r="D83" s="125"/>
      <c r="E83" s="170">
        <f>SUM(E51:E82)</f>
        <v>1685800</v>
      </c>
    </row>
    <row r="84" spans="1:5" ht="19" thickBot="1">
      <c r="A84" s="112"/>
      <c r="B84" s="126" t="s">
        <v>11</v>
      </c>
      <c r="C84" s="114"/>
      <c r="D84" s="127"/>
      <c r="E84" s="171"/>
    </row>
    <row r="85" spans="1:5" ht="38" customHeight="1" thickBot="1">
      <c r="A85" s="104">
        <v>1</v>
      </c>
      <c r="B85" s="128" t="s">
        <v>97</v>
      </c>
      <c r="C85" s="129"/>
      <c r="D85" s="130"/>
      <c r="E85" s="172">
        <f>Артисты!F37</f>
        <v>1387925</v>
      </c>
    </row>
    <row r="86" spans="1:5" ht="37" customHeight="1" thickBot="1">
      <c r="A86" s="104">
        <v>2</v>
      </c>
      <c r="B86" s="128" t="s">
        <v>218</v>
      </c>
      <c r="C86" s="129"/>
      <c r="D86" s="131"/>
      <c r="E86" s="172">
        <f>Артисты!G35</f>
        <v>1230000</v>
      </c>
    </row>
    <row r="87" spans="1:5" ht="18" customHeight="1" thickBot="1">
      <c r="A87" s="104">
        <v>3</v>
      </c>
      <c r="B87" s="128" t="s">
        <v>216</v>
      </c>
      <c r="C87" s="129"/>
      <c r="D87" s="131"/>
      <c r="E87" s="172">
        <f>Проживание!H20</f>
        <v>267310</v>
      </c>
    </row>
    <row r="88" spans="1:5" ht="21" customHeight="1" thickBot="1">
      <c r="A88" s="104">
        <v>4</v>
      </c>
      <c r="B88" s="128" t="s">
        <v>217</v>
      </c>
      <c r="C88" s="129"/>
      <c r="D88" s="131"/>
      <c r="E88" s="172">
        <f>Артисты!I35</f>
        <v>83000</v>
      </c>
    </row>
    <row r="89" spans="1:5" ht="19" thickBot="1">
      <c r="A89" s="104"/>
      <c r="B89" s="132" t="s">
        <v>13</v>
      </c>
      <c r="C89" s="133"/>
      <c r="D89" s="134"/>
      <c r="E89" s="173">
        <f>SUM(E85:E88)</f>
        <v>2968235</v>
      </c>
    </row>
    <row r="90" spans="1:5" ht="19" thickBot="1">
      <c r="A90" s="135"/>
      <c r="B90" s="136"/>
      <c r="C90" s="137"/>
      <c r="D90" s="138"/>
      <c r="E90" s="174"/>
    </row>
    <row r="91" spans="1:5" ht="19" thickBot="1">
      <c r="A91" s="139"/>
      <c r="B91" s="140" t="s">
        <v>9</v>
      </c>
      <c r="C91" s="141"/>
      <c r="D91" s="142"/>
      <c r="E91" s="175">
        <f>E89+E83+E49+E31</f>
        <v>9741635</v>
      </c>
    </row>
    <row r="92" spans="1:5" ht="19" thickBot="1">
      <c r="A92" s="143"/>
      <c r="B92" s="144" t="s">
        <v>12</v>
      </c>
      <c r="C92" s="145"/>
      <c r="D92" s="146"/>
      <c r="E92" s="176">
        <f>E91*0.1</f>
        <v>974163.5</v>
      </c>
    </row>
    <row r="93" spans="1:5" ht="19" thickBot="1">
      <c r="A93" s="147"/>
      <c r="B93" s="148" t="s">
        <v>5</v>
      </c>
      <c r="C93" s="147"/>
      <c r="D93" s="149"/>
      <c r="E93" s="175">
        <f>E91+E92</f>
        <v>10715798.5</v>
      </c>
    </row>
    <row r="94" spans="1:5">
      <c r="A94" s="6"/>
      <c r="B94" s="7"/>
      <c r="C94" s="6"/>
      <c r="D94" s="6"/>
      <c r="E94" s="1"/>
    </row>
    <row r="96" spans="1:5">
      <c r="B96" s="16" t="s">
        <v>44</v>
      </c>
      <c r="C96" s="16" t="s">
        <v>47</v>
      </c>
      <c r="D96" s="16"/>
    </row>
    <row r="97" spans="2:4">
      <c r="B97" s="16"/>
      <c r="C97" s="16"/>
      <c r="D97" s="16"/>
    </row>
    <row r="98" spans="2:4">
      <c r="B98" s="16" t="s">
        <v>45</v>
      </c>
      <c r="C98" s="16"/>
      <c r="D98" s="16"/>
    </row>
    <row r="99" spans="2:4">
      <c r="D99" s="16"/>
    </row>
    <row r="100" spans="2:4">
      <c r="B100" s="16" t="s">
        <v>46</v>
      </c>
      <c r="C100" s="16" t="s">
        <v>48</v>
      </c>
    </row>
  </sheetData>
  <phoneticPr fontId="15" type="noConversion"/>
  <hyperlinks>
    <hyperlink ref="B6" r:id="rId1"/>
  </hyperlinks>
  <pageMargins left="0.75000000000000011" right="0.75000000000000011" top="1" bottom="1" header="0.5" footer="0.5"/>
  <pageSetup paperSize="9" scale="35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7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4:F43"/>
  <sheetViews>
    <sheetView workbookViewId="0">
      <selection activeCell="E7" sqref="E7"/>
    </sheetView>
  </sheetViews>
  <sheetFormatPr baseColWidth="10" defaultRowHeight="15" x14ac:dyDescent="0"/>
  <cols>
    <col min="3" max="3" width="43" customWidth="1"/>
    <col min="4" max="4" width="22.5" customWidth="1"/>
    <col min="5" max="5" width="75.5" customWidth="1"/>
    <col min="6" max="6" width="28" style="14" customWidth="1"/>
  </cols>
  <sheetData>
    <row r="4" spans="3:6" ht="18">
      <c r="C4" s="10" t="s">
        <v>171</v>
      </c>
      <c r="D4" s="10"/>
      <c r="E4" s="11"/>
    </row>
    <row r="5" spans="3:6" ht="18">
      <c r="C5" s="10"/>
      <c r="D5" s="12"/>
      <c r="E5" s="11"/>
    </row>
    <row r="6" spans="3:6" ht="18">
      <c r="C6" s="10"/>
      <c r="D6" s="12"/>
      <c r="E6" s="11"/>
    </row>
    <row r="7" spans="3:6" ht="18">
      <c r="C7" s="10" t="s">
        <v>19</v>
      </c>
      <c r="D7" s="12"/>
      <c r="E7" s="11"/>
    </row>
    <row r="8" spans="3:6" ht="16">
      <c r="C8" s="10" t="s">
        <v>20</v>
      </c>
      <c r="D8" s="13" t="s">
        <v>62</v>
      </c>
      <c r="E8" s="13"/>
    </row>
    <row r="9" spans="3:6" ht="16">
      <c r="C9" s="10" t="s">
        <v>21</v>
      </c>
      <c r="D9" s="12" t="s">
        <v>22</v>
      </c>
      <c r="E9" s="12"/>
    </row>
    <row r="10" spans="3:6" ht="16">
      <c r="C10" s="10" t="s">
        <v>23</v>
      </c>
      <c r="D10" s="12" t="s">
        <v>24</v>
      </c>
      <c r="E10" s="12"/>
    </row>
    <row r="11" spans="3:6" ht="18">
      <c r="C11" s="11"/>
      <c r="D11" s="11"/>
      <c r="E11" s="11"/>
    </row>
    <row r="12" spans="3:6" ht="24">
      <c r="C12" s="151" t="s">
        <v>172</v>
      </c>
      <c r="D12" s="151"/>
      <c r="E12" s="151"/>
    </row>
    <row r="13" spans="3:6" ht="19" thickBot="1">
      <c r="C13" s="11"/>
      <c r="D13" s="11"/>
      <c r="E13" s="11"/>
    </row>
    <row r="14" spans="3:6" ht="16">
      <c r="C14" s="17" t="s">
        <v>25</v>
      </c>
      <c r="D14" s="18" t="s">
        <v>86</v>
      </c>
      <c r="E14" s="81" t="s">
        <v>26</v>
      </c>
      <c r="F14" s="86" t="s">
        <v>200</v>
      </c>
    </row>
    <row r="15" spans="3:6" ht="24" customHeight="1">
      <c r="C15" s="19" t="s">
        <v>74</v>
      </c>
      <c r="D15" s="49">
        <v>18000</v>
      </c>
      <c r="E15" s="82" t="s">
        <v>63</v>
      </c>
      <c r="F15" s="87"/>
    </row>
    <row r="16" spans="3:6" ht="21" customHeight="1">
      <c r="C16" s="19" t="s">
        <v>199</v>
      </c>
      <c r="D16" s="49">
        <v>18000</v>
      </c>
      <c r="E16" s="82" t="s">
        <v>64</v>
      </c>
      <c r="F16" s="87"/>
    </row>
    <row r="17" spans="3:6" ht="32">
      <c r="C17" s="19" t="s">
        <v>27</v>
      </c>
      <c r="D17" s="49">
        <v>45000</v>
      </c>
      <c r="E17" s="82" t="s">
        <v>75</v>
      </c>
      <c r="F17" s="87"/>
    </row>
    <row r="18" spans="3:6" ht="48">
      <c r="C18" s="19" t="s">
        <v>76</v>
      </c>
      <c r="D18" s="49">
        <v>60000</v>
      </c>
      <c r="E18" s="82" t="s">
        <v>73</v>
      </c>
      <c r="F18" s="87"/>
    </row>
    <row r="19" spans="3:6" ht="28" customHeight="1">
      <c r="C19" s="19" t="s">
        <v>77</v>
      </c>
      <c r="D19" s="49">
        <v>22500</v>
      </c>
      <c r="E19" s="82" t="s">
        <v>65</v>
      </c>
      <c r="F19" s="87"/>
    </row>
    <row r="20" spans="3:6" ht="35" customHeight="1">
      <c r="C20" s="19" t="s">
        <v>28</v>
      </c>
      <c r="D20" s="49">
        <v>130500</v>
      </c>
      <c r="E20" s="82" t="s">
        <v>66</v>
      </c>
      <c r="F20" s="87"/>
    </row>
    <row r="21" spans="3:6" ht="32" customHeight="1">
      <c r="C21" s="20" t="s">
        <v>29</v>
      </c>
      <c r="D21" s="49">
        <v>67500</v>
      </c>
      <c r="E21" s="82" t="s">
        <v>67</v>
      </c>
      <c r="F21" s="87"/>
    </row>
    <row r="22" spans="3:6" ht="39" customHeight="1">
      <c r="C22" s="21" t="s">
        <v>30</v>
      </c>
      <c r="D22" s="50">
        <f>40000*1.5</f>
        <v>60000</v>
      </c>
      <c r="E22" s="83" t="s">
        <v>78</v>
      </c>
      <c r="F22" s="87"/>
    </row>
    <row r="23" spans="3:6" ht="33" customHeight="1">
      <c r="C23" s="21" t="s">
        <v>79</v>
      </c>
      <c r="D23" s="50">
        <v>100000</v>
      </c>
      <c r="E23" s="83" t="s">
        <v>164</v>
      </c>
      <c r="F23" s="87"/>
    </row>
    <row r="24" spans="3:6" ht="32" customHeight="1">
      <c r="C24" s="21" t="s">
        <v>80</v>
      </c>
      <c r="D24" s="50">
        <v>60000</v>
      </c>
      <c r="E24" s="83" t="s">
        <v>68</v>
      </c>
      <c r="F24" s="87"/>
    </row>
    <row r="25" spans="3:6" ht="96">
      <c r="C25" s="21" t="s">
        <v>81</v>
      </c>
      <c r="D25" s="23">
        <v>115000</v>
      </c>
      <c r="E25" s="84" t="s">
        <v>82</v>
      </c>
      <c r="F25" s="88">
        <f>D25</f>
        <v>115000</v>
      </c>
    </row>
    <row r="26" spans="3:6" ht="27" customHeight="1">
      <c r="C26" s="21" t="s">
        <v>87</v>
      </c>
      <c r="D26" s="23"/>
      <c r="E26" s="84" t="s">
        <v>88</v>
      </c>
      <c r="F26" s="87"/>
    </row>
    <row r="27" spans="3:6" ht="35" customHeight="1">
      <c r="C27" s="21" t="s">
        <v>69</v>
      </c>
      <c r="D27" s="23">
        <f>(8000+4000+8000+8000)*2</f>
        <v>56000</v>
      </c>
      <c r="E27" s="84" t="s">
        <v>83</v>
      </c>
      <c r="F27" s="88">
        <f>D27</f>
        <v>56000</v>
      </c>
    </row>
    <row r="28" spans="3:6" ht="23" customHeight="1">
      <c r="C28" s="21" t="s">
        <v>70</v>
      </c>
      <c r="D28" s="23">
        <f>10*7*1000</f>
        <v>70000</v>
      </c>
      <c r="E28" s="84" t="s">
        <v>84</v>
      </c>
      <c r="F28" s="88">
        <f>D28</f>
        <v>70000</v>
      </c>
    </row>
    <row r="29" spans="3:6" ht="26" customHeight="1">
      <c r="C29" s="21" t="s">
        <v>71</v>
      </c>
      <c r="D29" s="23">
        <f>12*7*1500</f>
        <v>126000</v>
      </c>
      <c r="E29" s="84" t="s">
        <v>72</v>
      </c>
      <c r="F29" s="88">
        <f>D29</f>
        <v>126000</v>
      </c>
    </row>
    <row r="30" spans="3:6" ht="23" customHeight="1">
      <c r="C30" s="21" t="s">
        <v>85</v>
      </c>
      <c r="D30" s="23">
        <v>90000</v>
      </c>
      <c r="E30" s="84" t="s">
        <v>192</v>
      </c>
      <c r="F30" s="88">
        <f>D30</f>
        <v>90000</v>
      </c>
    </row>
    <row r="31" spans="3:6" ht="26" customHeight="1">
      <c r="C31" s="21" t="s">
        <v>31</v>
      </c>
      <c r="D31" s="23">
        <v>245000</v>
      </c>
      <c r="E31" s="84" t="s">
        <v>191</v>
      </c>
      <c r="F31" s="88">
        <f>D31</f>
        <v>245000</v>
      </c>
    </row>
    <row r="32" spans="3:6" ht="25" customHeight="1" thickBot="1">
      <c r="C32" s="22" t="s">
        <v>32</v>
      </c>
      <c r="D32" s="24">
        <f>SUM(D15:D31)</f>
        <v>1283500</v>
      </c>
      <c r="E32" s="85"/>
      <c r="F32" s="89">
        <f>SUM(F25:F31)</f>
        <v>702000</v>
      </c>
    </row>
    <row r="35" spans="3:3" ht="18">
      <c r="C35" s="56"/>
    </row>
    <row r="36" spans="3:3" ht="18">
      <c r="C36" s="61" t="s">
        <v>44</v>
      </c>
    </row>
    <row r="37" spans="3:3" ht="18">
      <c r="C37" s="61"/>
    </row>
    <row r="38" spans="3:3" ht="18">
      <c r="C38" s="61" t="s">
        <v>45</v>
      </c>
    </row>
    <row r="39" spans="3:3" ht="18">
      <c r="C39" s="61"/>
    </row>
    <row r="40" spans="3:3" ht="18">
      <c r="C40" s="61" t="s">
        <v>46</v>
      </c>
    </row>
    <row r="41" spans="3:3" ht="18">
      <c r="C41" s="56"/>
    </row>
    <row r="42" spans="3:3" ht="18">
      <c r="C42" s="56"/>
    </row>
    <row r="43" spans="3:3" ht="18">
      <c r="C43" s="56"/>
    </row>
  </sheetData>
  <mergeCells count="1">
    <mergeCell ref="C12:E12"/>
  </mergeCells>
  <phoneticPr fontId="15" type="noConversion"/>
  <pageMargins left="0.75" right="0.75" top="1" bottom="1" header="0.5" footer="0.5"/>
  <pageSetup paperSize="9" scale="4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G47"/>
  <sheetViews>
    <sheetView workbookViewId="0">
      <selection activeCell="G5" sqref="G5"/>
    </sheetView>
  </sheetViews>
  <sheetFormatPr baseColWidth="10" defaultRowHeight="15" x14ac:dyDescent="0"/>
  <cols>
    <col min="2" max="2" width="10.83203125" style="14"/>
    <col min="3" max="3" width="77.83203125" customWidth="1"/>
    <col min="6" max="6" width="12.83203125" customWidth="1"/>
    <col min="7" max="7" width="20.83203125" style="14" customWidth="1"/>
  </cols>
  <sheetData>
    <row r="3" spans="2:7" ht="20">
      <c r="C3" s="57" t="s">
        <v>185</v>
      </c>
    </row>
    <row r="5" spans="2:7" ht="16">
      <c r="C5" s="58" t="s">
        <v>219</v>
      </c>
      <c r="D5" s="9"/>
      <c r="E5" s="9"/>
      <c r="F5" s="9"/>
    </row>
    <row r="6" spans="2:7" ht="16">
      <c r="C6" s="58" t="s">
        <v>90</v>
      </c>
      <c r="D6" s="9"/>
      <c r="E6" s="9"/>
      <c r="F6" s="9"/>
    </row>
    <row r="7" spans="2:7" ht="16">
      <c r="C7" s="58" t="s">
        <v>89</v>
      </c>
      <c r="D7" s="9"/>
      <c r="E7" s="9"/>
      <c r="F7" s="9"/>
    </row>
    <row r="8" spans="2:7" ht="16">
      <c r="C8" s="59" t="s">
        <v>163</v>
      </c>
      <c r="D8" s="55"/>
      <c r="E8" s="55"/>
      <c r="F8" s="55"/>
    </row>
    <row r="9" spans="2:7" ht="16" thickBot="1"/>
    <row r="10" spans="2:7" ht="17" thickBot="1">
      <c r="B10" s="44"/>
      <c r="C10" s="38" t="s">
        <v>129</v>
      </c>
      <c r="D10" s="33" t="s">
        <v>2</v>
      </c>
      <c r="E10" s="33" t="s">
        <v>130</v>
      </c>
      <c r="F10" s="90" t="s">
        <v>131</v>
      </c>
      <c r="G10" s="91" t="s">
        <v>200</v>
      </c>
    </row>
    <row r="11" spans="2:7" ht="22" customHeight="1">
      <c r="B11" s="45">
        <v>1</v>
      </c>
      <c r="C11" s="39" t="s">
        <v>167</v>
      </c>
      <c r="D11" s="51">
        <v>500</v>
      </c>
      <c r="E11" s="51">
        <v>180</v>
      </c>
      <c r="F11" s="92">
        <f>D11*E11</f>
        <v>90000</v>
      </c>
      <c r="G11" s="87"/>
    </row>
    <row r="12" spans="2:7" ht="22" customHeight="1">
      <c r="B12" s="45">
        <v>2</v>
      </c>
      <c r="C12" s="40" t="s">
        <v>168</v>
      </c>
      <c r="D12" s="47">
        <v>400</v>
      </c>
      <c r="E12" s="47">
        <v>250</v>
      </c>
      <c r="F12" s="93">
        <f>D12*E12</f>
        <v>100000</v>
      </c>
      <c r="G12" s="87"/>
    </row>
    <row r="13" spans="2:7" ht="24" customHeight="1">
      <c r="B13" s="45">
        <v>3</v>
      </c>
      <c r="C13" s="40" t="s">
        <v>155</v>
      </c>
      <c r="D13" s="47">
        <v>1</v>
      </c>
      <c r="E13" s="52">
        <v>40000</v>
      </c>
      <c r="F13" s="93">
        <f>E13</f>
        <v>40000</v>
      </c>
      <c r="G13" s="87"/>
    </row>
    <row r="14" spans="2:7" ht="22" customHeight="1">
      <c r="B14" s="45">
        <v>4</v>
      </c>
      <c r="C14" s="40" t="s">
        <v>132</v>
      </c>
      <c r="D14" s="47">
        <v>20</v>
      </c>
      <c r="E14" s="52">
        <v>3500</v>
      </c>
      <c r="F14" s="93">
        <f>D14*E14</f>
        <v>70000</v>
      </c>
      <c r="G14" s="87"/>
    </row>
    <row r="15" spans="2:7" ht="23" customHeight="1">
      <c r="B15" s="45">
        <v>5</v>
      </c>
      <c r="C15" s="40" t="s">
        <v>133</v>
      </c>
      <c r="D15" s="47">
        <v>1</v>
      </c>
      <c r="E15" s="52">
        <v>28000</v>
      </c>
      <c r="F15" s="93">
        <v>28000</v>
      </c>
      <c r="G15" s="87"/>
    </row>
    <row r="16" spans="2:7" ht="22" customHeight="1">
      <c r="B16" s="45">
        <v>6</v>
      </c>
      <c r="C16" s="40" t="s">
        <v>134</v>
      </c>
      <c r="D16" s="47">
        <v>8</v>
      </c>
      <c r="E16" s="52">
        <v>2500</v>
      </c>
      <c r="F16" s="93">
        <f>D16*E16</f>
        <v>20000</v>
      </c>
      <c r="G16" s="87"/>
    </row>
    <row r="17" spans="2:7" ht="22" customHeight="1">
      <c r="B17" s="45">
        <v>7</v>
      </c>
      <c r="C17" s="40" t="s">
        <v>135</v>
      </c>
      <c r="D17" s="47">
        <v>2</v>
      </c>
      <c r="E17" s="52">
        <v>4000</v>
      </c>
      <c r="F17" s="93">
        <v>8000</v>
      </c>
      <c r="G17" s="87"/>
    </row>
    <row r="18" spans="2:7" ht="21" customHeight="1">
      <c r="B18" s="45">
        <v>8</v>
      </c>
      <c r="C18" s="40" t="s">
        <v>136</v>
      </c>
      <c r="D18" s="47">
        <v>2</v>
      </c>
      <c r="E18" s="52">
        <v>8000</v>
      </c>
      <c r="F18" s="93">
        <v>16000</v>
      </c>
      <c r="G18" s="87"/>
    </row>
    <row r="19" spans="2:7" ht="19" customHeight="1">
      <c r="B19" s="45">
        <v>9</v>
      </c>
      <c r="C19" s="40" t="s">
        <v>137</v>
      </c>
      <c r="D19" s="47">
        <v>2</v>
      </c>
      <c r="E19" s="52">
        <v>5000</v>
      </c>
      <c r="F19" s="93">
        <v>10000</v>
      </c>
      <c r="G19" s="87"/>
    </row>
    <row r="20" spans="2:7" ht="23" customHeight="1">
      <c r="B20" s="45">
        <v>10</v>
      </c>
      <c r="C20" s="40" t="s">
        <v>138</v>
      </c>
      <c r="D20" s="47">
        <v>41</v>
      </c>
      <c r="E20" s="52">
        <v>600</v>
      </c>
      <c r="F20" s="93">
        <f t="shared" ref="F20:F36" si="0">D20*E20</f>
        <v>24600</v>
      </c>
      <c r="G20" s="87"/>
    </row>
    <row r="21" spans="2:7" ht="23" customHeight="1">
      <c r="B21" s="45">
        <v>11</v>
      </c>
      <c r="C21" s="40" t="s">
        <v>139</v>
      </c>
      <c r="D21" s="47">
        <v>41</v>
      </c>
      <c r="E21" s="47">
        <v>700</v>
      </c>
      <c r="F21" s="93">
        <f t="shared" si="0"/>
        <v>28700</v>
      </c>
      <c r="G21" s="87"/>
    </row>
    <row r="22" spans="2:7" ht="20" customHeight="1">
      <c r="B22" s="45">
        <v>12</v>
      </c>
      <c r="C22" s="48" t="s">
        <v>140</v>
      </c>
      <c r="D22" s="47">
        <v>300</v>
      </c>
      <c r="E22" s="47">
        <v>200</v>
      </c>
      <c r="F22" s="93">
        <f t="shared" si="0"/>
        <v>60000</v>
      </c>
      <c r="G22" s="87"/>
    </row>
    <row r="23" spans="2:7" ht="19" customHeight="1">
      <c r="B23" s="45">
        <v>13</v>
      </c>
      <c r="C23" s="48" t="s">
        <v>141</v>
      </c>
      <c r="D23" s="47">
        <v>300</v>
      </c>
      <c r="E23" s="47">
        <v>150</v>
      </c>
      <c r="F23" s="93">
        <f t="shared" si="0"/>
        <v>45000</v>
      </c>
      <c r="G23" s="87"/>
    </row>
    <row r="24" spans="2:7" ht="20" customHeight="1">
      <c r="B24" s="45">
        <v>14</v>
      </c>
      <c r="C24" s="43" t="s">
        <v>142</v>
      </c>
      <c r="D24" s="47">
        <v>95</v>
      </c>
      <c r="E24" s="47">
        <v>1500</v>
      </c>
      <c r="F24" s="93">
        <f>D24*E24</f>
        <v>142500</v>
      </c>
      <c r="G24" s="87"/>
    </row>
    <row r="25" spans="2:7" ht="21" customHeight="1">
      <c r="B25" s="45">
        <v>15</v>
      </c>
      <c r="C25" s="43" t="s">
        <v>143</v>
      </c>
      <c r="D25" s="47">
        <v>41</v>
      </c>
      <c r="E25" s="47">
        <v>4000</v>
      </c>
      <c r="F25" s="93">
        <f t="shared" si="0"/>
        <v>164000</v>
      </c>
      <c r="G25" s="87"/>
    </row>
    <row r="26" spans="2:7" ht="20" customHeight="1">
      <c r="B26" s="45">
        <v>16</v>
      </c>
      <c r="C26" s="43" t="s">
        <v>144</v>
      </c>
      <c r="D26" s="47">
        <v>2</v>
      </c>
      <c r="E26" s="47">
        <v>500</v>
      </c>
      <c r="F26" s="93">
        <f t="shared" si="0"/>
        <v>1000</v>
      </c>
      <c r="G26" s="87"/>
    </row>
    <row r="27" spans="2:7" ht="22" customHeight="1">
      <c r="B27" s="45">
        <v>17</v>
      </c>
      <c r="C27" s="43" t="s">
        <v>145</v>
      </c>
      <c r="D27" s="47">
        <v>1</v>
      </c>
      <c r="E27" s="47">
        <v>8000</v>
      </c>
      <c r="F27" s="93">
        <f t="shared" si="0"/>
        <v>8000</v>
      </c>
      <c r="G27" s="87"/>
    </row>
    <row r="28" spans="2:7" ht="22" customHeight="1">
      <c r="B28" s="45">
        <v>18</v>
      </c>
      <c r="C28" s="43" t="s">
        <v>146</v>
      </c>
      <c r="D28" s="47">
        <v>4</v>
      </c>
      <c r="E28" s="47">
        <v>4000</v>
      </c>
      <c r="F28" s="93">
        <f t="shared" si="0"/>
        <v>16000</v>
      </c>
      <c r="G28" s="87"/>
    </row>
    <row r="29" spans="2:7" ht="22" customHeight="1">
      <c r="B29" s="45">
        <v>19</v>
      </c>
      <c r="C29" s="43" t="s">
        <v>147</v>
      </c>
      <c r="D29" s="47">
        <v>1</v>
      </c>
      <c r="E29" s="47">
        <v>6000</v>
      </c>
      <c r="F29" s="93">
        <f t="shared" si="0"/>
        <v>6000</v>
      </c>
      <c r="G29" s="87"/>
    </row>
    <row r="30" spans="2:7" ht="21" customHeight="1">
      <c r="B30" s="45">
        <v>20</v>
      </c>
      <c r="C30" s="43" t="s">
        <v>162</v>
      </c>
      <c r="D30" s="47">
        <v>1</v>
      </c>
      <c r="E30" s="52">
        <v>65000</v>
      </c>
      <c r="F30" s="93">
        <v>65000</v>
      </c>
      <c r="G30" s="87"/>
    </row>
    <row r="31" spans="2:7" ht="19" customHeight="1">
      <c r="B31" s="45">
        <v>21</v>
      </c>
      <c r="C31" s="43" t="s">
        <v>148</v>
      </c>
      <c r="D31" s="47">
        <v>1</v>
      </c>
      <c r="E31" s="52">
        <v>55000</v>
      </c>
      <c r="F31" s="93">
        <f t="shared" si="0"/>
        <v>55000</v>
      </c>
      <c r="G31" s="87"/>
    </row>
    <row r="32" spans="2:7" ht="19" customHeight="1">
      <c r="B32" s="45">
        <v>22</v>
      </c>
      <c r="C32" s="43" t="s">
        <v>149</v>
      </c>
      <c r="D32" s="47">
        <v>1</v>
      </c>
      <c r="E32" s="52">
        <v>60000</v>
      </c>
      <c r="F32" s="93">
        <f t="shared" si="0"/>
        <v>60000</v>
      </c>
      <c r="G32" s="87"/>
    </row>
    <row r="33" spans="2:7" ht="22" customHeight="1">
      <c r="B33" s="45">
        <v>23</v>
      </c>
      <c r="C33" s="43" t="s">
        <v>150</v>
      </c>
      <c r="D33" s="47">
        <v>1</v>
      </c>
      <c r="E33" s="52">
        <v>6000</v>
      </c>
      <c r="F33" s="93">
        <v>6000</v>
      </c>
      <c r="G33" s="87"/>
    </row>
    <row r="34" spans="2:7" ht="22" customHeight="1">
      <c r="B34" s="45">
        <v>24</v>
      </c>
      <c r="C34" s="43" t="s">
        <v>156</v>
      </c>
      <c r="D34" s="47">
        <v>1</v>
      </c>
      <c r="E34" s="52">
        <v>10000</v>
      </c>
      <c r="F34" s="93">
        <f>E34</f>
        <v>10000</v>
      </c>
      <c r="G34" s="87"/>
    </row>
    <row r="35" spans="2:7" ht="20" customHeight="1">
      <c r="B35" s="45">
        <v>25</v>
      </c>
      <c r="C35" s="43" t="s">
        <v>160</v>
      </c>
      <c r="D35" s="47">
        <v>1</v>
      </c>
      <c r="E35" s="52">
        <v>10000</v>
      </c>
      <c r="F35" s="93">
        <f>E35</f>
        <v>10000</v>
      </c>
      <c r="G35" s="87"/>
    </row>
    <row r="36" spans="2:7" ht="23" customHeight="1">
      <c r="B36" s="45">
        <v>26</v>
      </c>
      <c r="C36" s="42" t="s">
        <v>151</v>
      </c>
      <c r="D36" s="47">
        <v>1</v>
      </c>
      <c r="E36" s="52">
        <v>15000</v>
      </c>
      <c r="F36" s="93">
        <f t="shared" si="0"/>
        <v>15000</v>
      </c>
      <c r="G36" s="87"/>
    </row>
    <row r="37" spans="2:7" ht="24" customHeight="1">
      <c r="B37" s="45">
        <v>27</v>
      </c>
      <c r="C37" s="42" t="s">
        <v>152</v>
      </c>
      <c r="D37" s="47">
        <v>1</v>
      </c>
      <c r="E37" s="47">
        <v>75000</v>
      </c>
      <c r="F37" s="93">
        <v>75000</v>
      </c>
      <c r="G37" s="88">
        <f>F37</f>
        <v>75000</v>
      </c>
    </row>
    <row r="38" spans="2:7" ht="24" customHeight="1">
      <c r="B38" s="45">
        <v>28</v>
      </c>
      <c r="C38" s="41" t="s">
        <v>153</v>
      </c>
      <c r="D38" s="47">
        <v>5</v>
      </c>
      <c r="E38" s="47">
        <v>15000</v>
      </c>
      <c r="F38" s="93">
        <f>D38*E38</f>
        <v>75000</v>
      </c>
      <c r="G38" s="88">
        <f>F38</f>
        <v>75000</v>
      </c>
    </row>
    <row r="39" spans="2:7" ht="20" customHeight="1">
      <c r="B39" s="45">
        <v>29</v>
      </c>
      <c r="C39" s="43" t="s">
        <v>154</v>
      </c>
      <c r="D39" s="47">
        <v>6</v>
      </c>
      <c r="E39" s="47">
        <v>5000</v>
      </c>
      <c r="F39" s="93">
        <f>D39*E39</f>
        <v>30000</v>
      </c>
      <c r="G39" s="88">
        <f>F39</f>
        <v>30000</v>
      </c>
    </row>
    <row r="40" spans="2:7" ht="23" customHeight="1" thickBot="1">
      <c r="B40" s="46">
        <v>30</v>
      </c>
      <c r="C40" s="54" t="s">
        <v>106</v>
      </c>
      <c r="D40" s="53"/>
      <c r="E40" s="53"/>
      <c r="F40" s="94">
        <f>SUM(F11:F39)</f>
        <v>1278800</v>
      </c>
      <c r="G40" s="88">
        <f>300000+G39+G38+G37</f>
        <v>480000</v>
      </c>
    </row>
    <row r="43" spans="2:7" ht="18">
      <c r="C43" s="60" t="s">
        <v>44</v>
      </c>
    </row>
    <row r="44" spans="2:7" ht="18">
      <c r="C44" s="60"/>
    </row>
    <row r="45" spans="2:7" ht="18">
      <c r="C45" s="60" t="s">
        <v>45</v>
      </c>
    </row>
    <row r="46" spans="2:7" ht="18">
      <c r="C46" s="60"/>
    </row>
    <row r="47" spans="2:7" ht="18">
      <c r="C47" s="60" t="s">
        <v>46</v>
      </c>
    </row>
  </sheetData>
  <phoneticPr fontId="15" type="noConversion"/>
  <pageMargins left="0.75" right="0.75" top="1" bottom="1" header="0.5" footer="0.5"/>
  <pageSetup paperSize="9" scale="6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J49"/>
  <sheetViews>
    <sheetView topLeftCell="B11" workbookViewId="0">
      <selection activeCell="D32" sqref="D32:J32"/>
    </sheetView>
  </sheetViews>
  <sheetFormatPr baseColWidth="10" defaultRowHeight="15" x14ac:dyDescent="0"/>
  <cols>
    <col min="3" max="3" width="6.83203125" style="14" customWidth="1"/>
    <col min="4" max="4" width="42.5" customWidth="1"/>
    <col min="5" max="5" width="12.1640625" style="14" customWidth="1"/>
    <col min="6" max="6" width="15" customWidth="1"/>
    <col min="7" max="7" width="21" style="14" customWidth="1"/>
    <col min="8" max="9" width="18.33203125" style="14" customWidth="1"/>
    <col min="10" max="10" width="61.1640625" customWidth="1"/>
  </cols>
  <sheetData>
    <row r="1" spans="3:10" ht="20">
      <c r="C1" s="62"/>
      <c r="D1" s="57"/>
      <c r="E1" s="62"/>
      <c r="F1" s="57"/>
      <c r="G1" s="62"/>
      <c r="H1" s="62"/>
      <c r="I1" s="62"/>
      <c r="J1" s="57"/>
    </row>
    <row r="2" spans="3:10" ht="46" customHeight="1">
      <c r="C2" s="62"/>
      <c r="D2" s="57" t="s">
        <v>186</v>
      </c>
      <c r="E2" s="62"/>
      <c r="F2" s="57"/>
      <c r="G2" s="62"/>
      <c r="H2" s="62"/>
      <c r="I2" s="62"/>
      <c r="J2" s="57"/>
    </row>
    <row r="3" spans="3:10" ht="33" customHeight="1" thickBot="1">
      <c r="C3" s="62"/>
      <c r="D3" s="57"/>
      <c r="E3" s="62"/>
      <c r="F3" s="57"/>
      <c r="G3" s="62"/>
      <c r="H3" s="62"/>
      <c r="I3" s="62"/>
      <c r="J3" s="57"/>
    </row>
    <row r="4" spans="3:10" ht="41" thickBot="1">
      <c r="C4" s="63"/>
      <c r="D4" s="64" t="s">
        <v>98</v>
      </c>
      <c r="E4" s="65" t="s">
        <v>99</v>
      </c>
      <c r="F4" s="65" t="s">
        <v>100</v>
      </c>
      <c r="G4" s="65" t="s">
        <v>39</v>
      </c>
      <c r="H4" s="65" t="s">
        <v>101</v>
      </c>
      <c r="I4" s="65" t="s">
        <v>112</v>
      </c>
      <c r="J4" s="64" t="s">
        <v>10</v>
      </c>
    </row>
    <row r="5" spans="3:10" ht="21" thickBot="1">
      <c r="C5" s="155" t="s">
        <v>33</v>
      </c>
      <c r="D5" s="156"/>
      <c r="E5" s="156"/>
      <c r="F5" s="156"/>
      <c r="G5" s="156"/>
      <c r="H5" s="156"/>
      <c r="I5" s="156"/>
      <c r="J5" s="157"/>
    </row>
    <row r="6" spans="3:10" ht="21" thickBot="1">
      <c r="C6" s="66">
        <v>1</v>
      </c>
      <c r="D6" s="67" t="s">
        <v>102</v>
      </c>
      <c r="E6" s="68">
        <v>1</v>
      </c>
      <c r="F6" s="68">
        <v>50000</v>
      </c>
      <c r="G6" s="68">
        <v>30000</v>
      </c>
      <c r="H6" s="68"/>
      <c r="I6" s="68">
        <v>2000</v>
      </c>
      <c r="J6" s="67"/>
    </row>
    <row r="7" spans="3:10" ht="21" thickBot="1">
      <c r="C7" s="66">
        <v>2</v>
      </c>
      <c r="D7" s="67" t="s">
        <v>177</v>
      </c>
      <c r="E7" s="68">
        <v>6</v>
      </c>
      <c r="F7" s="68">
        <v>80000</v>
      </c>
      <c r="G7" s="68">
        <v>180000</v>
      </c>
      <c r="H7" s="68"/>
      <c r="I7" s="68">
        <v>10000</v>
      </c>
      <c r="J7" s="67" t="s">
        <v>103</v>
      </c>
    </row>
    <row r="8" spans="3:10" ht="21" thickBot="1">
      <c r="C8" s="66">
        <v>3</v>
      </c>
      <c r="D8" s="67" t="s">
        <v>104</v>
      </c>
      <c r="E8" s="68">
        <v>4</v>
      </c>
      <c r="F8" s="68">
        <v>25000</v>
      </c>
      <c r="G8" s="68">
        <v>120000</v>
      </c>
      <c r="H8" s="68"/>
      <c r="I8" s="68">
        <v>8000</v>
      </c>
      <c r="J8" s="67" t="s">
        <v>176</v>
      </c>
    </row>
    <row r="9" spans="3:10" ht="21" thickBot="1">
      <c r="C9" s="66">
        <v>4</v>
      </c>
      <c r="D9" s="67" t="s">
        <v>175</v>
      </c>
      <c r="E9" s="69"/>
      <c r="F9" s="68">
        <v>10000</v>
      </c>
      <c r="G9" s="68"/>
      <c r="H9" s="68"/>
      <c r="I9" s="68"/>
      <c r="J9" s="67" t="s">
        <v>35</v>
      </c>
    </row>
    <row r="10" spans="3:10" ht="21" thickBot="1">
      <c r="C10" s="66"/>
      <c r="D10" s="70" t="s">
        <v>34</v>
      </c>
      <c r="E10" s="71"/>
      <c r="F10" s="71">
        <f>SUM(F6:F9)</f>
        <v>165000</v>
      </c>
      <c r="G10" s="71">
        <f>SUM(G6:G9)</f>
        <v>330000</v>
      </c>
      <c r="H10" s="71"/>
      <c r="I10" s="71">
        <f>SUM(I6:I9)</f>
        <v>20000</v>
      </c>
      <c r="J10" s="70"/>
    </row>
    <row r="11" spans="3:10" ht="21" thickBot="1">
      <c r="C11" s="152"/>
      <c r="D11" s="153"/>
      <c r="E11" s="153"/>
      <c r="F11" s="153"/>
      <c r="G11" s="153"/>
      <c r="H11" s="153"/>
      <c r="I11" s="153"/>
      <c r="J11" s="154"/>
    </row>
    <row r="12" spans="3:10" ht="21" thickBot="1">
      <c r="C12" s="155" t="s">
        <v>105</v>
      </c>
      <c r="D12" s="156"/>
      <c r="E12" s="156"/>
      <c r="F12" s="156"/>
      <c r="G12" s="156"/>
      <c r="H12" s="156"/>
      <c r="I12" s="156"/>
      <c r="J12" s="157"/>
    </row>
    <row r="13" spans="3:10" ht="24" customHeight="1" thickBot="1">
      <c r="C13" s="66">
        <v>1</v>
      </c>
      <c r="D13" s="72" t="s">
        <v>174</v>
      </c>
      <c r="E13" s="73">
        <v>1</v>
      </c>
      <c r="F13" s="73">
        <v>150000</v>
      </c>
      <c r="G13" s="68">
        <v>30000</v>
      </c>
      <c r="H13" s="68"/>
      <c r="I13" s="68">
        <f>2000*E13</f>
        <v>2000</v>
      </c>
      <c r="J13" s="67"/>
    </row>
    <row r="14" spans="3:10" ht="39" customHeight="1" thickBot="1">
      <c r="C14" s="66">
        <v>2</v>
      </c>
      <c r="D14" s="72" t="s">
        <v>193</v>
      </c>
      <c r="E14" s="73">
        <v>2</v>
      </c>
      <c r="F14" s="73">
        <v>80000</v>
      </c>
      <c r="G14" s="68">
        <v>60000</v>
      </c>
      <c r="H14" s="68"/>
      <c r="I14" s="68">
        <v>4000</v>
      </c>
      <c r="J14" s="67" t="s">
        <v>194</v>
      </c>
    </row>
    <row r="15" spans="3:10" ht="22" customHeight="1" thickBot="1">
      <c r="C15" s="66"/>
      <c r="D15" s="70" t="s">
        <v>106</v>
      </c>
      <c r="E15" s="68"/>
      <c r="F15" s="71">
        <f>SUM(F13:F14)</f>
        <v>230000</v>
      </c>
      <c r="G15" s="71">
        <f>SUM(G13:G14)</f>
        <v>90000</v>
      </c>
      <c r="H15" s="68"/>
      <c r="I15" s="71">
        <f>SUM(I13:I14)</f>
        <v>6000</v>
      </c>
      <c r="J15" s="67"/>
    </row>
    <row r="16" spans="3:10" ht="21" thickBot="1">
      <c r="C16" s="158"/>
      <c r="D16" s="159"/>
      <c r="E16" s="159"/>
      <c r="F16" s="159"/>
      <c r="G16" s="159"/>
      <c r="H16" s="159"/>
      <c r="I16" s="159"/>
      <c r="J16" s="160"/>
    </row>
    <row r="17" spans="3:10" ht="21" thickBot="1">
      <c r="C17" s="155" t="s">
        <v>107</v>
      </c>
      <c r="D17" s="156"/>
      <c r="E17" s="156"/>
      <c r="F17" s="156"/>
      <c r="G17" s="156"/>
      <c r="H17" s="156"/>
      <c r="I17" s="156"/>
      <c r="J17" s="157"/>
    </row>
    <row r="18" spans="3:10" ht="25" customHeight="1" thickBot="1">
      <c r="C18" s="66">
        <v>1</v>
      </c>
      <c r="D18" s="67" t="s">
        <v>108</v>
      </c>
      <c r="E18" s="68">
        <v>2</v>
      </c>
      <c r="F18" s="68">
        <v>45000</v>
      </c>
      <c r="G18" s="68">
        <v>60000</v>
      </c>
      <c r="H18" s="68"/>
      <c r="I18" s="68">
        <v>4000</v>
      </c>
      <c r="J18" s="67" t="s">
        <v>109</v>
      </c>
    </row>
    <row r="19" spans="3:10" ht="81" thickBot="1">
      <c r="C19" s="66">
        <v>2</v>
      </c>
      <c r="D19" s="67" t="s">
        <v>35</v>
      </c>
      <c r="E19" s="68">
        <v>6</v>
      </c>
      <c r="F19" s="68">
        <v>30000</v>
      </c>
      <c r="G19" s="68">
        <v>180000</v>
      </c>
      <c r="H19" s="68"/>
      <c r="I19" s="68">
        <v>12000</v>
      </c>
      <c r="J19" s="67" t="s">
        <v>178</v>
      </c>
    </row>
    <row r="20" spans="3:10" ht="21" thickBot="1">
      <c r="C20" s="66">
        <v>3</v>
      </c>
      <c r="D20" s="67" t="s">
        <v>179</v>
      </c>
      <c r="E20" s="68">
        <v>2</v>
      </c>
      <c r="F20" s="68">
        <v>100000</v>
      </c>
      <c r="G20" s="68">
        <v>60000</v>
      </c>
      <c r="H20" s="68"/>
      <c r="I20" s="68">
        <v>4000</v>
      </c>
      <c r="J20" s="67" t="s">
        <v>109</v>
      </c>
    </row>
    <row r="21" spans="3:10" ht="21" thickBot="1">
      <c r="C21" s="66">
        <v>4</v>
      </c>
      <c r="D21" s="67" t="s">
        <v>173</v>
      </c>
      <c r="E21" s="68">
        <v>8</v>
      </c>
      <c r="F21" s="68">
        <v>220000</v>
      </c>
      <c r="G21" s="68">
        <v>240000</v>
      </c>
      <c r="H21" s="68"/>
      <c r="I21" s="73">
        <v>16000</v>
      </c>
      <c r="J21" s="67"/>
    </row>
    <row r="22" spans="3:10" ht="21" thickBot="1">
      <c r="C22" s="66">
        <v>5</v>
      </c>
      <c r="D22" s="67" t="s">
        <v>36</v>
      </c>
      <c r="E22" s="68">
        <v>1</v>
      </c>
      <c r="F22" s="68">
        <v>100000</v>
      </c>
      <c r="G22" s="68">
        <v>30000</v>
      </c>
      <c r="H22" s="68"/>
      <c r="I22" s="68">
        <v>5000</v>
      </c>
      <c r="J22" s="67" t="s">
        <v>113</v>
      </c>
    </row>
    <row r="23" spans="3:10" ht="21" thickBot="1">
      <c r="C23" s="66"/>
      <c r="D23" s="70" t="s">
        <v>34</v>
      </c>
      <c r="E23" s="71"/>
      <c r="F23" s="71">
        <f>SUM(F18:F22)</f>
        <v>495000</v>
      </c>
      <c r="G23" s="71">
        <f>SUM(G18:G22)</f>
        <v>570000</v>
      </c>
      <c r="H23" s="71"/>
      <c r="I23" s="71">
        <f>SUM(I18:I22)</f>
        <v>41000</v>
      </c>
      <c r="J23" s="70"/>
    </row>
    <row r="24" spans="3:10" ht="21" thickBot="1">
      <c r="C24" s="152"/>
      <c r="D24" s="153"/>
      <c r="E24" s="153"/>
      <c r="F24" s="153"/>
      <c r="G24" s="153"/>
      <c r="H24" s="153"/>
      <c r="I24" s="153"/>
      <c r="J24" s="154"/>
    </row>
    <row r="25" spans="3:10" ht="21" thickBot="1">
      <c r="C25" s="155" t="s">
        <v>37</v>
      </c>
      <c r="D25" s="156"/>
      <c r="E25" s="156"/>
      <c r="F25" s="156"/>
      <c r="G25" s="156"/>
      <c r="H25" s="156"/>
      <c r="I25" s="156"/>
      <c r="J25" s="157"/>
    </row>
    <row r="26" spans="3:10" ht="21" thickBot="1">
      <c r="C26" s="66">
        <v>1</v>
      </c>
      <c r="D26" s="67" t="s">
        <v>38</v>
      </c>
      <c r="E26" s="68"/>
      <c r="F26" s="68">
        <v>30000</v>
      </c>
      <c r="G26" s="68"/>
      <c r="H26" s="68"/>
      <c r="I26" s="68"/>
      <c r="J26" s="67"/>
    </row>
    <row r="27" spans="3:10" ht="21" thickBot="1">
      <c r="C27" s="66">
        <v>2</v>
      </c>
      <c r="D27" s="67" t="s">
        <v>220</v>
      </c>
      <c r="E27" s="68"/>
      <c r="F27" s="68">
        <v>25000</v>
      </c>
      <c r="G27" s="68"/>
      <c r="H27" s="68"/>
      <c r="I27" s="68"/>
      <c r="J27" s="67"/>
    </row>
    <row r="28" spans="3:10" ht="21" thickBot="1">
      <c r="C28" s="66">
        <v>3</v>
      </c>
      <c r="D28" s="67" t="s">
        <v>110</v>
      </c>
      <c r="E28" s="68">
        <v>1</v>
      </c>
      <c r="F28" s="68">
        <v>40000</v>
      </c>
      <c r="G28" s="68">
        <v>30000</v>
      </c>
      <c r="H28" s="68"/>
      <c r="I28" s="68">
        <v>5000</v>
      </c>
      <c r="J28" s="67" t="s">
        <v>113</v>
      </c>
    </row>
    <row r="29" spans="3:10" ht="21" thickBot="1">
      <c r="C29" s="66">
        <v>4</v>
      </c>
      <c r="D29" s="67" t="s">
        <v>111</v>
      </c>
      <c r="E29" s="68">
        <v>1</v>
      </c>
      <c r="F29" s="68"/>
      <c r="G29" s="68">
        <v>30000</v>
      </c>
      <c r="H29" s="68"/>
      <c r="I29" s="68">
        <v>11000</v>
      </c>
      <c r="J29" s="67" t="s">
        <v>114</v>
      </c>
    </row>
    <row r="30" spans="3:10" ht="21" thickBot="1">
      <c r="C30" s="66">
        <v>5</v>
      </c>
      <c r="D30" s="67" t="s">
        <v>117</v>
      </c>
      <c r="E30" s="68"/>
      <c r="F30" s="68">
        <v>10000</v>
      </c>
      <c r="G30" s="68"/>
      <c r="H30" s="68"/>
      <c r="I30" s="68"/>
      <c r="J30" s="67"/>
    </row>
    <row r="31" spans="3:10" ht="21" thickBot="1">
      <c r="C31" s="66"/>
      <c r="D31" s="70" t="s">
        <v>106</v>
      </c>
      <c r="E31" s="68"/>
      <c r="F31" s="71">
        <f>SUM(F26:F30)</f>
        <v>105000</v>
      </c>
      <c r="G31" s="71">
        <f>SUM(G26:G29)</f>
        <v>60000</v>
      </c>
      <c r="H31" s="68"/>
      <c r="I31" s="71">
        <f>SUM(I28:I29)</f>
        <v>16000</v>
      </c>
      <c r="J31" s="67"/>
    </row>
    <row r="32" spans="3:10" ht="43" customHeight="1" thickBot="1">
      <c r="C32" s="66">
        <v>6</v>
      </c>
      <c r="D32" s="155" t="s">
        <v>115</v>
      </c>
      <c r="E32" s="156"/>
      <c r="F32" s="156"/>
      <c r="G32" s="156"/>
      <c r="H32" s="156"/>
      <c r="I32" s="156"/>
      <c r="J32" s="157"/>
    </row>
    <row r="33" spans="3:10" ht="41" thickBot="1">
      <c r="C33" s="66">
        <v>7</v>
      </c>
      <c r="D33" s="74" t="s">
        <v>116</v>
      </c>
      <c r="E33" s="75">
        <v>6</v>
      </c>
      <c r="F33" s="68"/>
      <c r="G33" s="68">
        <v>180000</v>
      </c>
      <c r="H33" s="76"/>
      <c r="I33" s="77"/>
      <c r="J33" s="78" t="s">
        <v>196</v>
      </c>
    </row>
    <row r="34" spans="3:10" ht="61" thickBot="1">
      <c r="C34" s="66">
        <v>8</v>
      </c>
      <c r="D34" s="67" t="s">
        <v>180</v>
      </c>
      <c r="E34" s="68"/>
      <c r="F34" s="68">
        <v>230000</v>
      </c>
      <c r="G34" s="68"/>
      <c r="H34" s="68"/>
      <c r="I34" s="68"/>
      <c r="J34" s="69" t="s">
        <v>197</v>
      </c>
    </row>
    <row r="35" spans="3:10" ht="21" thickBot="1">
      <c r="C35" s="66"/>
      <c r="D35" s="70" t="s">
        <v>195</v>
      </c>
      <c r="E35" s="68"/>
      <c r="F35" s="71">
        <f>F34+F31+F23+F15+F10</f>
        <v>1225000</v>
      </c>
      <c r="G35" s="71">
        <f>G33+G31+G23+G15+G10</f>
        <v>1230000</v>
      </c>
      <c r="H35" s="71">
        <f>Проживание!H20</f>
        <v>267310</v>
      </c>
      <c r="I35" s="71">
        <f>I31+I23+I15+I10</f>
        <v>83000</v>
      </c>
      <c r="J35" s="69"/>
    </row>
    <row r="36" spans="3:10" ht="21" thickBot="1">
      <c r="C36" s="66">
        <v>9</v>
      </c>
      <c r="D36" s="67" t="s">
        <v>165</v>
      </c>
      <c r="E36" s="68"/>
      <c r="F36" s="71">
        <f>F35*1.03</f>
        <v>1261750</v>
      </c>
      <c r="G36" s="68"/>
      <c r="H36" s="68"/>
      <c r="I36" s="68"/>
      <c r="J36" s="69"/>
    </row>
    <row r="37" spans="3:10" ht="21" thickBot="1">
      <c r="C37" s="66">
        <v>10</v>
      </c>
      <c r="D37" s="67" t="s">
        <v>42</v>
      </c>
      <c r="E37" s="68"/>
      <c r="F37" s="71">
        <f>F36*1.1</f>
        <v>1387925</v>
      </c>
      <c r="G37" s="68"/>
      <c r="H37" s="68"/>
      <c r="I37" s="68"/>
      <c r="J37" s="69"/>
    </row>
    <row r="38" spans="3:10" ht="21" thickBot="1">
      <c r="C38" s="66"/>
      <c r="D38" s="67"/>
      <c r="E38" s="68"/>
      <c r="F38" s="71"/>
      <c r="G38" s="68"/>
      <c r="H38" s="68"/>
      <c r="I38" s="68"/>
      <c r="J38" s="69"/>
    </row>
    <row r="39" spans="3:10" ht="21" thickBot="1">
      <c r="C39" s="66">
        <v>11</v>
      </c>
      <c r="D39" s="79" t="s">
        <v>106</v>
      </c>
      <c r="E39" s="68"/>
      <c r="F39" s="71">
        <f>F37+G35+H35+I35</f>
        <v>2968235</v>
      </c>
      <c r="G39" s="71"/>
      <c r="H39" s="68"/>
      <c r="I39" s="68"/>
      <c r="J39" s="69"/>
    </row>
    <row r="40" spans="3:10" ht="20">
      <c r="C40" s="62"/>
      <c r="D40" s="57"/>
      <c r="E40" s="62"/>
      <c r="F40" s="57"/>
      <c r="G40" s="62"/>
      <c r="H40" s="62"/>
      <c r="I40" s="62"/>
      <c r="J40" s="57"/>
    </row>
    <row r="41" spans="3:10" ht="20">
      <c r="C41" s="62"/>
      <c r="D41" s="57"/>
      <c r="E41" s="62"/>
      <c r="F41" s="57"/>
      <c r="G41" s="62"/>
      <c r="H41" s="62"/>
      <c r="I41" s="62"/>
      <c r="J41" s="57"/>
    </row>
    <row r="42" spans="3:10" ht="20">
      <c r="C42" s="62"/>
      <c r="D42" s="80" t="s">
        <v>44</v>
      </c>
      <c r="E42" s="62"/>
      <c r="F42" s="57"/>
      <c r="G42" s="62"/>
      <c r="H42" s="62"/>
      <c r="I42" s="62"/>
      <c r="J42" s="57"/>
    </row>
    <row r="43" spans="3:10" ht="20">
      <c r="C43" s="62"/>
      <c r="D43" s="80"/>
      <c r="E43" s="62"/>
      <c r="F43" s="57"/>
      <c r="G43" s="62"/>
      <c r="H43" s="62"/>
      <c r="I43" s="62"/>
      <c r="J43" s="57"/>
    </row>
    <row r="44" spans="3:10" ht="20">
      <c r="C44" s="62"/>
      <c r="D44" s="80" t="s">
        <v>45</v>
      </c>
      <c r="E44" s="62"/>
      <c r="F44" s="57"/>
      <c r="G44" s="62"/>
      <c r="H44" s="62"/>
      <c r="I44" s="62"/>
      <c r="J44" s="57"/>
    </row>
    <row r="45" spans="3:10" ht="20">
      <c r="C45" s="62"/>
      <c r="D45" s="80"/>
      <c r="E45" s="62"/>
      <c r="F45" s="57"/>
      <c r="G45" s="62"/>
      <c r="H45" s="62"/>
      <c r="I45" s="62"/>
      <c r="J45" s="57"/>
    </row>
    <row r="46" spans="3:10" ht="20">
      <c r="C46" s="62"/>
      <c r="D46" s="80" t="s">
        <v>46</v>
      </c>
      <c r="E46" s="62"/>
      <c r="F46" s="57"/>
      <c r="G46" s="62"/>
      <c r="H46" s="62"/>
      <c r="I46" s="62"/>
      <c r="J46" s="57"/>
    </row>
    <row r="47" spans="3:10" ht="18">
      <c r="D47" s="56"/>
    </row>
    <row r="48" spans="3:10" ht="18">
      <c r="D48" s="56"/>
    </row>
    <row r="49" spans="4:4" ht="18">
      <c r="D49" s="56"/>
    </row>
  </sheetData>
  <mergeCells count="8">
    <mergeCell ref="C24:J24"/>
    <mergeCell ref="C25:J25"/>
    <mergeCell ref="D32:J32"/>
    <mergeCell ref="C5:J5"/>
    <mergeCell ref="C11:J11"/>
    <mergeCell ref="C12:J12"/>
    <mergeCell ref="C16:J16"/>
    <mergeCell ref="C17:J17"/>
  </mergeCells>
  <phoneticPr fontId="15" type="noConversion"/>
  <pageMargins left="0.75" right="0.75" top="1" bottom="1" header="0.5" footer="0.5"/>
  <pageSetup paperSize="9" scale="4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H27"/>
  <sheetViews>
    <sheetView zoomScale="125" zoomScaleNormal="125" zoomScalePageLayoutView="125" workbookViewId="0">
      <selection activeCell="H14" sqref="H14"/>
    </sheetView>
  </sheetViews>
  <sheetFormatPr baseColWidth="10" defaultRowHeight="15" x14ac:dyDescent="0"/>
  <cols>
    <col min="2" max="2" width="15.5" customWidth="1"/>
    <col min="3" max="3" width="7" style="14" customWidth="1"/>
    <col min="4" max="4" width="26.33203125" customWidth="1"/>
    <col min="5" max="5" width="9.6640625" customWidth="1"/>
    <col min="6" max="6" width="38.83203125" customWidth="1"/>
    <col min="7" max="8" width="10.83203125" style="14"/>
  </cols>
  <sheetData>
    <row r="2" spans="3:8" ht="26" customHeight="1">
      <c r="C2" s="161" t="s">
        <v>128</v>
      </c>
      <c r="D2" s="161"/>
      <c r="E2" s="161"/>
      <c r="F2" s="161"/>
      <c r="G2" s="161"/>
      <c r="H2" s="161"/>
    </row>
    <row r="3" spans="3:8" ht="16" thickBot="1"/>
    <row r="4" spans="3:8" ht="43" thickBot="1">
      <c r="C4" s="31" t="s">
        <v>0</v>
      </c>
      <c r="D4" s="25" t="s">
        <v>98</v>
      </c>
      <c r="E4" s="26" t="s">
        <v>99</v>
      </c>
      <c r="F4" s="25" t="s">
        <v>118</v>
      </c>
      <c r="G4" s="26" t="s">
        <v>119</v>
      </c>
      <c r="H4" s="26" t="s">
        <v>120</v>
      </c>
    </row>
    <row r="5" spans="3:8" ht="16" thickBot="1">
      <c r="C5" s="32">
        <v>1</v>
      </c>
      <c r="D5" s="27" t="s">
        <v>102</v>
      </c>
      <c r="E5" s="28">
        <v>1</v>
      </c>
      <c r="F5" s="27" t="s">
        <v>157</v>
      </c>
      <c r="G5" s="28"/>
      <c r="H5" s="28"/>
    </row>
    <row r="6" spans="3:8" ht="16" thickBot="1">
      <c r="C6" s="162">
        <v>2</v>
      </c>
      <c r="D6" s="166" t="s">
        <v>184</v>
      </c>
      <c r="E6" s="162">
        <v>5</v>
      </c>
      <c r="F6" s="29" t="s">
        <v>122</v>
      </c>
      <c r="G6" s="34">
        <v>18400</v>
      </c>
      <c r="H6" s="34">
        <v>16560</v>
      </c>
    </row>
    <row r="7" spans="3:8" ht="16" thickBot="1">
      <c r="C7" s="163"/>
      <c r="D7" s="167"/>
      <c r="E7" s="163"/>
      <c r="F7" s="27" t="s">
        <v>123</v>
      </c>
      <c r="G7" s="35">
        <v>14400</v>
      </c>
      <c r="H7" s="35">
        <v>12960</v>
      </c>
    </row>
    <row r="8" spans="3:8">
      <c r="C8" s="162">
        <v>3</v>
      </c>
      <c r="D8" s="164" t="s">
        <v>104</v>
      </c>
      <c r="E8" s="162">
        <v>4</v>
      </c>
      <c r="F8" s="29" t="s">
        <v>122</v>
      </c>
      <c r="G8" s="36">
        <v>18400</v>
      </c>
      <c r="H8" s="36">
        <v>16560</v>
      </c>
    </row>
    <row r="9" spans="3:8" ht="16" thickBot="1">
      <c r="C9" s="163"/>
      <c r="D9" s="165"/>
      <c r="E9" s="163"/>
      <c r="F9" s="27" t="s">
        <v>161</v>
      </c>
      <c r="G9" s="35">
        <v>14400</v>
      </c>
      <c r="H9" s="35">
        <v>12960</v>
      </c>
    </row>
    <row r="10" spans="3:8" ht="16" thickBot="1">
      <c r="C10" s="32">
        <v>4</v>
      </c>
      <c r="D10" s="27" t="s">
        <v>181</v>
      </c>
      <c r="E10" s="28">
        <v>2</v>
      </c>
      <c r="F10" s="27" t="s">
        <v>123</v>
      </c>
      <c r="G10" s="35">
        <v>14400</v>
      </c>
      <c r="H10" s="35">
        <v>12960</v>
      </c>
    </row>
    <row r="11" spans="3:8" ht="16" thickBot="1">
      <c r="C11" s="32">
        <v>5</v>
      </c>
      <c r="D11" s="27" t="s">
        <v>158</v>
      </c>
      <c r="E11" s="28">
        <v>1</v>
      </c>
      <c r="F11" s="27" t="s">
        <v>159</v>
      </c>
      <c r="G11" s="35">
        <v>4500</v>
      </c>
      <c r="H11" s="35">
        <v>4150</v>
      </c>
    </row>
    <row r="12" spans="3:8" ht="16" thickBot="1">
      <c r="C12" s="32">
        <v>6</v>
      </c>
      <c r="D12" s="27" t="s">
        <v>108</v>
      </c>
      <c r="E12" s="28">
        <v>2</v>
      </c>
      <c r="F12" s="27" t="s">
        <v>123</v>
      </c>
      <c r="G12" s="36">
        <v>18400</v>
      </c>
      <c r="H12" s="36">
        <v>16560</v>
      </c>
    </row>
    <row r="13" spans="3:8" ht="16" thickBot="1">
      <c r="C13" s="32">
        <v>7</v>
      </c>
      <c r="D13" s="27" t="s">
        <v>35</v>
      </c>
      <c r="E13" s="28">
        <v>6</v>
      </c>
      <c r="F13" s="27" t="s">
        <v>121</v>
      </c>
      <c r="G13" s="37">
        <v>36800</v>
      </c>
      <c r="H13" s="34">
        <v>33120</v>
      </c>
    </row>
    <row r="14" spans="3:8" ht="16" thickBot="1">
      <c r="C14" s="32">
        <v>8</v>
      </c>
      <c r="D14" s="27" t="s">
        <v>182</v>
      </c>
      <c r="E14" s="28">
        <v>2</v>
      </c>
      <c r="F14" s="27" t="s">
        <v>123</v>
      </c>
      <c r="G14" s="35">
        <v>14400</v>
      </c>
      <c r="H14" s="35">
        <v>12960</v>
      </c>
    </row>
    <row r="15" spans="3:8">
      <c r="C15" s="162">
        <v>9</v>
      </c>
      <c r="D15" s="164" t="s">
        <v>183</v>
      </c>
      <c r="E15" s="162">
        <v>8</v>
      </c>
      <c r="F15" s="29" t="s">
        <v>124</v>
      </c>
      <c r="G15" s="36">
        <v>18000</v>
      </c>
      <c r="H15" s="36">
        <v>16200</v>
      </c>
    </row>
    <row r="16" spans="3:8" ht="16" thickBot="1">
      <c r="C16" s="163"/>
      <c r="D16" s="165"/>
      <c r="E16" s="163"/>
      <c r="F16" s="27" t="s">
        <v>125</v>
      </c>
      <c r="G16" s="35">
        <v>43200</v>
      </c>
      <c r="H16" s="35">
        <v>38880</v>
      </c>
    </row>
    <row r="17" spans="3:8" ht="29" thickBot="1">
      <c r="C17" s="32">
        <v>11</v>
      </c>
      <c r="D17" s="27" t="s">
        <v>36</v>
      </c>
      <c r="E17" s="28">
        <v>1</v>
      </c>
      <c r="F17" s="27" t="s">
        <v>126</v>
      </c>
      <c r="G17" s="35">
        <v>19200</v>
      </c>
      <c r="H17" s="35">
        <v>17280</v>
      </c>
    </row>
    <row r="18" spans="3:8" ht="29" thickBot="1">
      <c r="C18" s="32">
        <v>12</v>
      </c>
      <c r="D18" s="27" t="s">
        <v>198</v>
      </c>
      <c r="E18" s="28">
        <v>1</v>
      </c>
      <c r="F18" s="27" t="s">
        <v>126</v>
      </c>
      <c r="G18" s="35">
        <v>19200</v>
      </c>
      <c r="H18" s="35">
        <v>17280</v>
      </c>
    </row>
    <row r="19" spans="3:8" ht="29" thickBot="1">
      <c r="C19" s="32">
        <v>13</v>
      </c>
      <c r="D19" s="27" t="s">
        <v>111</v>
      </c>
      <c r="E19" s="28">
        <v>1</v>
      </c>
      <c r="F19" s="27" t="s">
        <v>127</v>
      </c>
      <c r="G19" s="35">
        <v>43200</v>
      </c>
      <c r="H19" s="35">
        <v>38880</v>
      </c>
    </row>
    <row r="20" spans="3:8" ht="16" thickBot="1">
      <c r="C20" s="32"/>
      <c r="D20" s="30" t="s">
        <v>106</v>
      </c>
      <c r="E20" s="28"/>
      <c r="F20" s="27"/>
      <c r="G20" s="35">
        <f>SUM(G6:G19)</f>
        <v>296900</v>
      </c>
      <c r="H20" s="35">
        <f>SUM(H6:H19)</f>
        <v>267310</v>
      </c>
    </row>
    <row r="23" spans="3:8" ht="18">
      <c r="D23" s="61" t="s">
        <v>44</v>
      </c>
    </row>
    <row r="24" spans="3:8" ht="18">
      <c r="D24" s="61"/>
    </row>
    <row r="25" spans="3:8" ht="18">
      <c r="D25" s="61" t="s">
        <v>45</v>
      </c>
    </row>
    <row r="26" spans="3:8" ht="18">
      <c r="D26" s="61"/>
    </row>
    <row r="27" spans="3:8" ht="18">
      <c r="D27" s="61" t="s">
        <v>46</v>
      </c>
    </row>
  </sheetData>
  <mergeCells count="10">
    <mergeCell ref="C2:H2"/>
    <mergeCell ref="C8:C9"/>
    <mergeCell ref="D8:D9"/>
    <mergeCell ref="E8:E9"/>
    <mergeCell ref="C15:C16"/>
    <mergeCell ref="D15:D16"/>
    <mergeCell ref="E15:E16"/>
    <mergeCell ref="C6:C7"/>
    <mergeCell ref="D6:D7"/>
    <mergeCell ref="E6:E7"/>
  </mergeCells>
  <phoneticPr fontId="15" type="noConversion"/>
  <pageMargins left="0.75" right="0.75" top="1" bottom="1" header="0.5" footer="0.5"/>
  <pageSetup paperSize="9" scale="6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Смета</vt:lpstr>
      <vt:lpstr>Сцена Звук Свет</vt:lpstr>
      <vt:lpstr>Оформление</vt:lpstr>
      <vt:lpstr>Артисты</vt:lpstr>
      <vt:lpstr>Проживание</vt:lpstr>
    </vt:vector>
  </TitlesOfParts>
  <Company>7dreams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Першан</dc:creator>
  <cp:lastModifiedBy>Александр Першан</cp:lastModifiedBy>
  <cp:lastPrinted>2018-07-14T09:11:20Z</cp:lastPrinted>
  <dcterms:created xsi:type="dcterms:W3CDTF">2016-05-19T08:22:36Z</dcterms:created>
  <dcterms:modified xsi:type="dcterms:W3CDTF">2018-07-29T21:17:48Z</dcterms:modified>
</cp:coreProperties>
</file>